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firstSheet="10" activeTab="12"/>
  </bookViews>
  <sheets>
    <sheet name="2007" sheetId="1" r:id="rId1"/>
    <sheet name="Resultat 2007" sheetId="2" r:id="rId2"/>
    <sheet name="2008" sheetId="3" r:id="rId3"/>
    <sheet name="Resultat 2008" sheetId="4" r:id="rId4"/>
    <sheet name="2009" sheetId="5" r:id="rId5"/>
    <sheet name="Resultat 2009" sheetId="6" r:id="rId6"/>
    <sheet name="2010" sheetId="7" r:id="rId7"/>
    <sheet name="Resultat 2010" sheetId="8" r:id="rId8"/>
    <sheet name="2011" sheetId="9" r:id="rId9"/>
    <sheet name="Resultat 2011" sheetId="10" r:id="rId10"/>
    <sheet name="Budsjett 2013" sheetId="11" r:id="rId11"/>
    <sheet name="Resultat 2013" sheetId="12" r:id="rId12"/>
    <sheet name="Budsjett 2014" sheetId="13" r:id="rId13"/>
    <sheet name="Ark1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<sst xmlns="http://schemas.openxmlformats.org/spreadsheetml/2006/main" count="634" uniqueCount="279">
  <si>
    <t>Regnskap for Sollia hytteforening 2007</t>
  </si>
  <si>
    <t>Tekst</t>
  </si>
  <si>
    <t>Utgifter</t>
  </si>
  <si>
    <t>Inntekter</t>
  </si>
  <si>
    <t>Saldo bank</t>
  </si>
  <si>
    <t>Saldo bank pr 01.01.2007</t>
  </si>
  <si>
    <t>Olav Sollid, tilbakebet strøm</t>
  </si>
  <si>
    <t>Kaasin, brøyting og strøing</t>
  </si>
  <si>
    <t>Hjartdal E-verk</t>
  </si>
  <si>
    <t>Bankomkostninger 28/2</t>
  </si>
  <si>
    <t>Tuddal løypelag</t>
  </si>
  <si>
    <t>Kasin Brøyting restbeløp</t>
  </si>
  <si>
    <t>Bankomkostninger 30/4</t>
  </si>
  <si>
    <t>Aasland Johannes, årsavgift</t>
  </si>
  <si>
    <t>Dato</t>
  </si>
  <si>
    <t>Frydenberg Hanne, årsavgift</t>
  </si>
  <si>
    <t>Aasrum Frøydis og Hans J, årsavgift</t>
  </si>
  <si>
    <t>Haug Arvid, årsavgift</t>
  </si>
  <si>
    <t>Asland Ida, årsavgift</t>
  </si>
  <si>
    <t>Amundsen, Sigrun og Magne, årsavg</t>
  </si>
  <si>
    <t>Sogn-Larsen Simen, avg 2006-2007</t>
  </si>
  <si>
    <t xml:space="preserve">Hoff Else Marie, årsavgift </t>
  </si>
  <si>
    <t>Bankomkostninger</t>
  </si>
  <si>
    <t>Steinmoen Rune Olafsen, årsavgift</t>
  </si>
  <si>
    <t>Aarre, Thor, årsavgift</t>
  </si>
  <si>
    <t>Beis pumpehus, utlegg Arvid Haug</t>
  </si>
  <si>
    <t>Schulstock Roger, årsavgift</t>
  </si>
  <si>
    <t>Teknologisk Institutt, vannprøver</t>
  </si>
  <si>
    <t>Landskaug Jørgen, årsavgift</t>
  </si>
  <si>
    <t>If forsikring, pumpehus</t>
  </si>
  <si>
    <t>Andersen Bjørner, årsavgift</t>
  </si>
  <si>
    <t>Otterdal Severin, årsavgift</t>
  </si>
  <si>
    <t>Kasin, opprusting vei sollia</t>
  </si>
  <si>
    <t>Sannsynlige bankomk, mangler bilag</t>
  </si>
  <si>
    <t>6011.06.63571</t>
  </si>
  <si>
    <t>Kasin, brøyting</t>
  </si>
  <si>
    <t>Konto avsluttet av Espen Moe, beløp</t>
  </si>
  <si>
    <t>overført til Magne Amundsen 31.12.07</t>
  </si>
  <si>
    <t xml:space="preserve">Innskudd, Espen Moe </t>
  </si>
  <si>
    <t xml:space="preserve">        Hytteforening</t>
  </si>
  <si>
    <t xml:space="preserve">          Vannverk</t>
  </si>
  <si>
    <t>Bilag</t>
  </si>
  <si>
    <t>Stian Møller, innbet utestående 2006</t>
  </si>
  <si>
    <t>Heia Kari Helgesen, årsavgift</t>
  </si>
  <si>
    <t>SUM</t>
  </si>
  <si>
    <t>Regnskap for Sollia hytteforening 2008</t>
  </si>
  <si>
    <t xml:space="preserve">IB / Saldo bank pr 01.01.2008 </t>
  </si>
  <si>
    <t>Hjartdal E-verk, strøm</t>
  </si>
  <si>
    <t>Saldo  31.12.  Hytteforening/Vannverk:</t>
  </si>
  <si>
    <t>6222.11.34317</t>
  </si>
  <si>
    <t>Buøen, Erland, årsavg 2007</t>
  </si>
  <si>
    <t>Resultatregnskap for Sollia hytteforening 2007</t>
  </si>
  <si>
    <t>Overført fra 06</t>
  </si>
  <si>
    <t>Sum</t>
  </si>
  <si>
    <t>Årsavgift</t>
  </si>
  <si>
    <t>Brøyting/strøing</t>
  </si>
  <si>
    <t>Vedlikehold</t>
  </si>
  <si>
    <t>Opprusting vei</t>
  </si>
  <si>
    <t>Til gode pr. 31.12.07</t>
  </si>
  <si>
    <t>Ref. utlegg O. Sollid</t>
  </si>
  <si>
    <t>Strøm</t>
  </si>
  <si>
    <t>Forsikring</t>
  </si>
  <si>
    <t>Vannprøver</t>
  </si>
  <si>
    <t>Bankomk.</t>
  </si>
  <si>
    <t>Saldo bank pr 31.12.07</t>
  </si>
  <si>
    <t>Espeland, Sigurd, årsavg 2007</t>
  </si>
  <si>
    <t>Aas, Trond, årsavg 2007</t>
  </si>
  <si>
    <t>Arild Andersen Elektro, årsavg 2007</t>
  </si>
  <si>
    <t>Bankgeb</t>
  </si>
  <si>
    <t>Espeland/Svendsen årsavg 2008</t>
  </si>
  <si>
    <t>Asland, Johannes, årsavg 2008</t>
  </si>
  <si>
    <t>Asland, Ida, årsavg 2008</t>
  </si>
  <si>
    <t>Otterdal, årsavg 2008</t>
  </si>
  <si>
    <t>Klepp, Sissel, årsavg 2008</t>
  </si>
  <si>
    <t>Aarre, Thor, årsavg 2008</t>
  </si>
  <si>
    <t>Kasin, brøyting og strøing</t>
  </si>
  <si>
    <t xml:space="preserve"> </t>
  </si>
  <si>
    <t>Heia, årsavg 2008</t>
  </si>
  <si>
    <t>Schulstock, R+L, årsavg 2008</t>
  </si>
  <si>
    <t>Andersen, Bjørner, årsavg 2008</t>
  </si>
  <si>
    <t>Frydenberg, Karsten, årsavg 2008</t>
  </si>
  <si>
    <t>Amundsen, M+S, årsavg 2008</t>
  </si>
  <si>
    <t>Aasrum,Frøydis, årsavg 2008</t>
  </si>
  <si>
    <t>Landskaug, Jørgen, årsavg 2008</t>
  </si>
  <si>
    <t>Hoff, Else M, årsavg 2008</t>
  </si>
  <si>
    <t>Steinmoen, R+H, årsavg 2008</t>
  </si>
  <si>
    <t>Sogn-Sarsen, Guri årsavg 2008</t>
  </si>
  <si>
    <t>Buøen, Erland årsavg 2008</t>
  </si>
  <si>
    <t>Kiste, Per Bjørn, årsavg 2007+2008</t>
  </si>
  <si>
    <t>Andersen, Arild, årsavg 2008</t>
  </si>
  <si>
    <t>Sæther, Dag, årsavg 2008</t>
  </si>
  <si>
    <t>IF skadefors, pumpehus</t>
  </si>
  <si>
    <t>Aas, Trond, årsavg 2008</t>
  </si>
  <si>
    <t>Haug, Arvid, årsavgift 2008</t>
  </si>
  <si>
    <t>Renter</t>
  </si>
  <si>
    <t>Resultatregnskap for Sollia hytteforening 2008</t>
  </si>
  <si>
    <t>Overført fra 07</t>
  </si>
  <si>
    <t>(herav 18900 rest 2007)</t>
  </si>
  <si>
    <t>Til gode pr. 31.12.08</t>
  </si>
  <si>
    <t>(herav 1800 rest 2007)</t>
  </si>
  <si>
    <t>Saldo bank pr 31.12.08</t>
  </si>
  <si>
    <t>Renteinntekter</t>
  </si>
  <si>
    <t>Regnskap for Sollia hytteforening 2009</t>
  </si>
  <si>
    <t>IB / Saldo bank pr 01.01.2009</t>
  </si>
  <si>
    <t>Tuddal løypelag, etterbet 2008</t>
  </si>
  <si>
    <t>Tuddal løypelag, bet 2009</t>
  </si>
  <si>
    <t>Tuddal Rørhandel</t>
  </si>
  <si>
    <t>Kari Helgesen Heia, årsavg 2009</t>
  </si>
  <si>
    <t>Elektrotech AS</t>
  </si>
  <si>
    <t>Kasin, utbeidring vei</t>
  </si>
  <si>
    <r>
      <t xml:space="preserve">Brotun, årsavg </t>
    </r>
    <r>
      <rPr>
        <b/>
        <sz val="12"/>
        <rFont val="Arial"/>
        <family val="2"/>
      </rPr>
      <t>2008</t>
    </r>
  </si>
  <si>
    <t>Renter (avsl av konto)</t>
  </si>
  <si>
    <t>Omkostninger, avsl/overf til ny konto</t>
  </si>
  <si>
    <t>Trond Aas, årsavgift 2009</t>
  </si>
  <si>
    <t>Ida Asland, årsavgift 2009(ubebygd)</t>
  </si>
  <si>
    <t>Sigurd Espeland, årsavgift 2009</t>
  </si>
  <si>
    <t>Per Bjørn Kiste, årsavgift 2009</t>
  </si>
  <si>
    <t>Sissel Klepp, årsavgift 2009</t>
  </si>
  <si>
    <t>Sigrun L.Amundsen, årsavgift 2009</t>
  </si>
  <si>
    <t>Tekn.Inst. Vannprøve</t>
  </si>
  <si>
    <t>Severin Otterdal, årsavgift 2009</t>
  </si>
  <si>
    <t>Arvid Haug, årsavgift 2009</t>
  </si>
  <si>
    <t>J. Aasland, årsavgift 2009(ubebygd)</t>
  </si>
  <si>
    <t>Dag Sæther, årsavgift 2009</t>
  </si>
  <si>
    <t>Thor Aarre, årsavgift 2009</t>
  </si>
  <si>
    <t>Roger Schulstock, årsavgift 2009</t>
  </si>
  <si>
    <t>Rune Steinmoen, årsavgift 2009</t>
  </si>
  <si>
    <t>Erland Buøen, årsavgift 2009</t>
  </si>
  <si>
    <t>Frøydis Aasrum, årsavgift 2009</t>
  </si>
  <si>
    <t>Else M. Hoff, årsavgift 2009</t>
  </si>
  <si>
    <t>Øivind Bolstad, årsavgift 2009</t>
  </si>
  <si>
    <t>Kari H. Heia, rest årsavg 2009</t>
  </si>
  <si>
    <t>Guri Sogn-Larssen, årsavgift 2009</t>
  </si>
  <si>
    <t>DnBNOR giro gebyr(2 a kr.2,-)</t>
  </si>
  <si>
    <t>DnBNOR giro gebyr</t>
  </si>
  <si>
    <t>Jørgen Landskaug, årsgebyr 2009</t>
  </si>
  <si>
    <t>DnBNor renter og giro gebyr</t>
  </si>
  <si>
    <t>Resultatregnskap for Sollia hytteforening 2009</t>
  </si>
  <si>
    <t>Overført fra 08</t>
  </si>
  <si>
    <t>(herav 3900 rest 2008)</t>
  </si>
  <si>
    <t>(herav 6900 for 2008)</t>
  </si>
  <si>
    <t>(herav 700 rest 2008)</t>
  </si>
  <si>
    <t>Saldo bank pr 31.12.09</t>
  </si>
  <si>
    <t>Til gode pr. 31.12.09</t>
  </si>
  <si>
    <t>IB / Saldo bank pr 01.01.2010</t>
  </si>
  <si>
    <t>(1503.12.12216)</t>
  </si>
  <si>
    <t>Regnskap for Sollia hytteforening 2010</t>
  </si>
  <si>
    <t>Vannverk 2</t>
  </si>
  <si>
    <t xml:space="preserve">          Vannverk 1</t>
  </si>
  <si>
    <t>Norsk pumpeservice as</t>
  </si>
  <si>
    <r>
      <t xml:space="preserve">Lasse Brotun, årsavgift </t>
    </r>
    <r>
      <rPr>
        <b/>
        <sz val="12"/>
        <rFont val="Arial"/>
        <family val="2"/>
      </rPr>
      <t>2009</t>
    </r>
  </si>
  <si>
    <r>
      <t xml:space="preserve">Arild Andersen, årsavgift </t>
    </r>
    <r>
      <rPr>
        <b/>
        <sz val="12"/>
        <rFont val="Arial"/>
        <family val="2"/>
      </rPr>
      <t>2009</t>
    </r>
  </si>
  <si>
    <t>Brønnøysundregistrene - årsvagift</t>
  </si>
  <si>
    <t>Svein O. Kasin brøyting/strøing</t>
  </si>
  <si>
    <t>Erland Buøen, årsavgift 2010</t>
  </si>
  <si>
    <t>Johannes Asland, årsavgift 2010 (tomt)</t>
  </si>
  <si>
    <t>Sigrun L.Amundsen, årsavgift 2010</t>
  </si>
  <si>
    <t>Trond Aas, årsavgift 2010</t>
  </si>
  <si>
    <t>Kari Heia, årsavgift 2010(del2)</t>
  </si>
  <si>
    <t>Kari Heia, årsavgift 2010(del1)</t>
  </si>
  <si>
    <t>Sigurd Espeland, årsavgift 2010(del2)</t>
  </si>
  <si>
    <t>Sigurd Espeland, årsavgift 2010(del1)</t>
  </si>
  <si>
    <t>Per B.Kiste, årsavgift 2010</t>
  </si>
  <si>
    <t>Sissel Klepp, årsavgift 2010</t>
  </si>
  <si>
    <t>Severin Otterdal, årsavgift 2010</t>
  </si>
  <si>
    <t>Ida Asland, årsavgift 2010 (tomt)</t>
  </si>
  <si>
    <t>Øivind B.Bolstad, årsavgift 2010</t>
  </si>
  <si>
    <t>Guri Sogn-Larssen, årsavgift 2010(+tomt)</t>
  </si>
  <si>
    <t>If Skadeforsikring, vannverk 1</t>
  </si>
  <si>
    <t>Solerma AS, årsavgift 2010 (tomt)</t>
  </si>
  <si>
    <t>Rune Steinmoen, årsavgift 2010(egen brønn)</t>
  </si>
  <si>
    <t>Else M. Hoff, årsavgift 2010</t>
  </si>
  <si>
    <t>Thor Aarre, årsavgift 2010</t>
  </si>
  <si>
    <t>Arvid Haug, årsavgift 2010</t>
  </si>
  <si>
    <t>Frøydis Aasrum, årsavgift 2010</t>
  </si>
  <si>
    <t>Jørgen Landskaug, årsavgift 2010</t>
  </si>
  <si>
    <t>Live og Roger Schulstock, årsavgift 2010</t>
  </si>
  <si>
    <t>DV Rørservice AS</t>
  </si>
  <si>
    <t>DnBNOR giro gebyr + renter</t>
  </si>
  <si>
    <t>Overført fra 09</t>
  </si>
  <si>
    <t>Resultatregnskap for Sollia hytteforening 2010</t>
  </si>
  <si>
    <t>(betalt i 2011)</t>
  </si>
  <si>
    <t>(herav 5833 for 2009)</t>
  </si>
  <si>
    <t>Til gode pr. 31.12.10</t>
  </si>
  <si>
    <t>Diverse</t>
  </si>
  <si>
    <t>(årsavgift Brønnøysund)</t>
  </si>
  <si>
    <t>(Norsk pumpeservice og DV rørservice)</t>
  </si>
  <si>
    <t xml:space="preserve">          Vannverk 2</t>
  </si>
  <si>
    <t>(2 betalt i 2011)</t>
  </si>
  <si>
    <t>Saldo bank pr 31.12.10</t>
  </si>
  <si>
    <t>Regnskap for Sollia hytteforening 2011</t>
  </si>
  <si>
    <t>IB / Saldo bank pr 01.01.2011</t>
  </si>
  <si>
    <t>Kasin, brøyting + reparasjon etter flomskade</t>
  </si>
  <si>
    <r>
      <t xml:space="preserve">Marit Eide Aarre, årsavgift vannverk </t>
    </r>
    <r>
      <rPr>
        <b/>
        <sz val="12"/>
        <rFont val="Arial"/>
        <family val="2"/>
      </rPr>
      <t>2010</t>
    </r>
  </si>
  <si>
    <r>
      <t xml:space="preserve">Dag Sæther, årsavgift </t>
    </r>
    <r>
      <rPr>
        <b/>
        <sz val="12"/>
        <rFont val="Arial"/>
        <family val="2"/>
      </rPr>
      <t>2010</t>
    </r>
  </si>
  <si>
    <r>
      <t xml:space="preserve">Arild Andersen, årsavgift </t>
    </r>
    <r>
      <rPr>
        <b/>
        <sz val="12"/>
        <rFont val="Arial"/>
        <family val="2"/>
      </rPr>
      <t>2010</t>
    </r>
  </si>
  <si>
    <t>Hjartdal Elektro, utbedring etter tilsyn</t>
  </si>
  <si>
    <t>Brønnøysundregistrene</t>
  </si>
  <si>
    <t>Tuddal løypelag 2010</t>
  </si>
  <si>
    <t>Tuddal løypelag 2011</t>
  </si>
  <si>
    <t>Kasin, brøyting + strøing</t>
  </si>
  <si>
    <t>Kasin kjøring og ettersyn vannpost</t>
  </si>
  <si>
    <t>Truls Fjeldstad årsavgift 2011</t>
  </si>
  <si>
    <t>Karl O.Hallberg, andel strøm nedre p.hus</t>
  </si>
  <si>
    <t>Johannes Aasland,årsavgift 2011(tomt)</t>
  </si>
  <si>
    <t>Marit Eide Aarre, årsavgift 2011</t>
  </si>
  <si>
    <t>Sigurd Espeland,årsavgift 2011+strøm p.hus</t>
  </si>
  <si>
    <t>Karl O.Hallberg, årsavgift 2011</t>
  </si>
  <si>
    <t>Dag Sæther, årsavgift 2011</t>
  </si>
  <si>
    <t>Rjukan VVS øvre pumpehus</t>
  </si>
  <si>
    <t>Ida Asland, årsavgift 2011 ubebygd tomt</t>
  </si>
  <si>
    <t>Sigrun L. Amundsen, årsavgift 2011</t>
  </si>
  <si>
    <t>Rune Steinmoen, årsavgift 2011</t>
  </si>
  <si>
    <t>Øivind Bolstad, årsavgift 2011</t>
  </si>
  <si>
    <t>Erland Buøen, maling til øvre pumpehus</t>
  </si>
  <si>
    <t>Tuddal Håndlaft og hyttebygg</t>
  </si>
  <si>
    <t>Severin Otterdal, årsavgift 2011</t>
  </si>
  <si>
    <t>Arvid Haug, årsavgift 2011</t>
  </si>
  <si>
    <t>Live og Roger Schulstock, årsavgift 2011</t>
  </si>
  <si>
    <t>Erland Buøen, årsavgift 2011</t>
  </si>
  <si>
    <t>Solerma AS, ubebygd tomt</t>
  </si>
  <si>
    <t>Kari Heia, årsavgift 2011(del 2)</t>
  </si>
  <si>
    <t>Kari M.Helgesen Heia, vann 2011(del1)</t>
  </si>
  <si>
    <t>Frøydis Aasrum, årsavgift 2011</t>
  </si>
  <si>
    <t>Marit Eide Aarre, årsavgift 2011(bet.2x)</t>
  </si>
  <si>
    <t>Guri Sogn-Larssen. Årsavgift 2011</t>
  </si>
  <si>
    <t>Trond Aas, årsavgift 2011</t>
  </si>
  <si>
    <t>Tilbakebetalt årsavgift Marit Eide Aarre</t>
  </si>
  <si>
    <t>Else Marie Hoff, årsavgift 2011</t>
  </si>
  <si>
    <t>If forsikring øvre pumpehus</t>
  </si>
  <si>
    <t>Sissel Klepp, årsavgift 2011</t>
  </si>
  <si>
    <t>Hjartdal E-verk, strøm(forsinket avtalegiro)</t>
  </si>
  <si>
    <t>Fevang rør &amp; montering, filter nedre p.hus</t>
  </si>
  <si>
    <t>Hjartdal E-verk, strøm, tilbakeført for strøm</t>
  </si>
  <si>
    <t>Jørgen Landskaug, årsavgift 2011</t>
  </si>
  <si>
    <t>Arild Andersen, avregning for isotermrør</t>
  </si>
  <si>
    <t>Renter 2011</t>
  </si>
  <si>
    <t>Resultatregnskap for Sollia hytteforening 2011</t>
  </si>
  <si>
    <t>(2010+2011)</t>
  </si>
  <si>
    <t>(Herav 5000 for 2010)</t>
  </si>
  <si>
    <t>Til gode pr. 31.12.11</t>
  </si>
  <si>
    <t>Saldo bank pr 31.12.11</t>
  </si>
  <si>
    <t>(Årsavgift Brønnøysund)</t>
  </si>
  <si>
    <t>Overført fra 2010</t>
  </si>
  <si>
    <t>(Herav 6000 inn for 2010 og 2500 ut for dobbel betaling 2011)</t>
  </si>
  <si>
    <t>(Herav 2500 ut for dobbel betaling i 2011)</t>
  </si>
  <si>
    <t>(Hjartdal Elektro, Kasin, Rjukan VVS, Tuddal Håndlaft)</t>
  </si>
  <si>
    <t>(Montert filter i pmp.hus)</t>
  </si>
  <si>
    <t>(Herav 754,67 tilbake for dobbelt trekk)</t>
  </si>
  <si>
    <t>(Herav 3099 for isotermrør og 1037,42 for dobbelt trekk)</t>
  </si>
  <si>
    <t>(Herav 38000 andel brøyt og 7000 andel strø)</t>
  </si>
  <si>
    <t>(Filter pumpehus)</t>
  </si>
  <si>
    <t>Balanse</t>
  </si>
  <si>
    <t>Resultat 2011</t>
  </si>
  <si>
    <t>HAU</t>
  </si>
  <si>
    <t>(Ekstra filter til filtersystem)</t>
  </si>
  <si>
    <t>Isotermrør Espeland og Hallberg)</t>
  </si>
  <si>
    <t>Automatisk Bom</t>
  </si>
  <si>
    <t>Strøm til ny bom</t>
  </si>
  <si>
    <t>Fjernkontroller</t>
  </si>
  <si>
    <t>(Lauritsen)</t>
  </si>
  <si>
    <t>Telenor</t>
  </si>
  <si>
    <t>(Tlf.styring av bom)</t>
  </si>
  <si>
    <t>Forslag til budsjett for Sollia hytteforening 2013</t>
  </si>
  <si>
    <t>Bom</t>
  </si>
  <si>
    <t>(Strøm og Telenor abonnement)</t>
  </si>
  <si>
    <t>(Herav 1000 tilbake for privat isotermrør)</t>
  </si>
  <si>
    <t>Resultatregnskap for Sollia hytteforening 2013</t>
  </si>
  <si>
    <t>Overført fra 2012</t>
  </si>
  <si>
    <t>(1/2 del Landsverk)</t>
  </si>
  <si>
    <t>(Betalt 15/1-14 for 2013)</t>
  </si>
  <si>
    <t>Bank- og postomk.</t>
  </si>
  <si>
    <t>(Årsavgift Brønnøysund 135, Varmekabel vei 1202)</t>
  </si>
  <si>
    <t>Til gode pr. 31.12.13</t>
  </si>
  <si>
    <t>Resultat 2013</t>
  </si>
  <si>
    <t>Forslag til budsjett for Sollia hytteforening 2014</t>
  </si>
  <si>
    <t>(Sollia og Landsverk)</t>
  </si>
  <si>
    <t>(Herav 50000 andel brøyt og 5000 andel strø)</t>
  </si>
  <si>
    <t>Saldo bank pr 31.12.13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</si>
</sst>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mmm/yyyy"/>
    <numFmt numFmtId="177" formatCode="#,##0.00_ ;\-#,##0.00\ "/>
  </numFmts>
  <fonts count="52">
    <font>
      <sz val="10"/>
      <name val="Arial"/>
      <family val="0"/>
    </font>
    <font>
      <sz val="14"/>
      <name val="Arial"/>
      <family val="0"/>
    </font>
    <font>
      <sz val="22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22"/>
      <name val="Arial"/>
      <family val="0"/>
    </font>
    <font>
      <b/>
      <u val="single"/>
      <sz val="20"/>
      <name val="Arial"/>
      <family val="2"/>
    </font>
    <font>
      <b/>
      <u val="singleAccounting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u val="singleAccounting"/>
      <sz val="14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1" fontId="5" fillId="0" borderId="0" xfId="42" applyFont="1" applyAlignment="1">
      <alignment horizontal="center"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0" fontId="8" fillId="0" borderId="0" xfId="0" applyFont="1" applyAlignment="1">
      <alignment/>
    </xf>
    <xf numFmtId="171" fontId="8" fillId="0" borderId="0" xfId="42" applyFont="1" applyAlignment="1">
      <alignment/>
    </xf>
    <xf numFmtId="0" fontId="1" fillId="0" borderId="0" xfId="0" applyFont="1" applyAlignment="1">
      <alignment/>
    </xf>
    <xf numFmtId="16" fontId="8" fillId="0" borderId="0" xfId="0" applyNumberFormat="1" applyFont="1" applyAlignment="1">
      <alignment/>
    </xf>
    <xf numFmtId="171" fontId="1" fillId="0" borderId="0" xfId="42" applyFont="1" applyAlignment="1">
      <alignment/>
    </xf>
    <xf numFmtId="171" fontId="2" fillId="0" borderId="0" xfId="42" applyFont="1" applyAlignment="1">
      <alignment/>
    </xf>
    <xf numFmtId="171" fontId="9" fillId="0" borderId="0" xfId="42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1" fontId="9" fillId="0" borderId="0" xfId="42" applyFont="1" applyAlignment="1">
      <alignment horizontal="center"/>
    </xf>
    <xf numFmtId="171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42" applyFont="1" applyAlignment="1">
      <alignment/>
    </xf>
    <xf numFmtId="17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42" applyFont="1" applyAlignment="1">
      <alignment/>
    </xf>
    <xf numFmtId="16" fontId="8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8" fillId="0" borderId="0" xfId="42" applyNumberFormat="1" applyFont="1" applyAlignment="1">
      <alignment/>
    </xf>
    <xf numFmtId="4" fontId="5" fillId="0" borderId="0" xfId="42" applyNumberFormat="1" applyFont="1" applyAlignment="1">
      <alignment/>
    </xf>
    <xf numFmtId="4" fontId="8" fillId="0" borderId="0" xfId="42" applyNumberFormat="1" applyFont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" fillId="0" borderId="0" xfId="42" applyNumberFormat="1" applyFont="1" applyAlignment="1">
      <alignment/>
    </xf>
    <xf numFmtId="4" fontId="1" fillId="0" borderId="0" xfId="42" applyNumberFormat="1" applyFont="1" applyAlignment="1">
      <alignment/>
    </xf>
    <xf numFmtId="2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2" fontId="1" fillId="0" borderId="0" xfId="42" applyNumberFormat="1" applyFont="1" applyAlignment="1">
      <alignment/>
    </xf>
    <xf numFmtId="171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/>
    </xf>
    <xf numFmtId="171" fontId="15" fillId="0" borderId="0" xfId="0" applyNumberFormat="1" applyFont="1" applyAlignment="1">
      <alignment/>
    </xf>
    <xf numFmtId="177" fontId="12" fillId="0" borderId="11" xfId="0" applyNumberFormat="1" applyFont="1" applyBorder="1" applyAlignment="1">
      <alignment/>
    </xf>
    <xf numFmtId="4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/>
    </xf>
    <xf numFmtId="171" fontId="1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43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43" fontId="12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42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C13">
      <selection activeCell="E6" sqref="E6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38.0039062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6.8515625" style="3" customWidth="1"/>
    <col min="11" max="16384" width="11.421875" style="1" customWidth="1"/>
  </cols>
  <sheetData>
    <row r="1" spans="3:9" ht="52.5" customHeight="1">
      <c r="C1" s="2" t="s">
        <v>0</v>
      </c>
      <c r="D1" s="14"/>
      <c r="E1" s="14"/>
      <c r="F1" s="2"/>
      <c r="G1" s="14"/>
      <c r="H1" s="14"/>
      <c r="I1" s="2"/>
    </row>
    <row r="2" spans="3:9" ht="19.5" customHeight="1">
      <c r="C2" s="2"/>
      <c r="D2" s="14"/>
      <c r="E2" s="14"/>
      <c r="F2" s="2"/>
      <c r="G2" s="14"/>
      <c r="H2" s="14"/>
      <c r="I2" s="2"/>
    </row>
    <row r="3" spans="4:10" ht="18">
      <c r="D3" s="3" t="s">
        <v>39</v>
      </c>
      <c r="G3" s="3" t="s">
        <v>40</v>
      </c>
      <c r="J3" s="8" t="s">
        <v>34</v>
      </c>
    </row>
    <row r="4" spans="1:10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6" t="s">
        <v>4</v>
      </c>
    </row>
    <row r="5" spans="1:10" ht="18">
      <c r="A5" s="7"/>
      <c r="B5" s="7"/>
      <c r="C5" s="7"/>
      <c r="D5" s="8"/>
      <c r="E5" s="8"/>
      <c r="F5" s="7"/>
      <c r="G5" s="8"/>
      <c r="H5" s="8"/>
      <c r="I5" s="7"/>
      <c r="J5" s="8"/>
    </row>
    <row r="6" spans="1:13" ht="18">
      <c r="A6" s="9"/>
      <c r="B6" s="9"/>
      <c r="C6" s="9" t="s">
        <v>5</v>
      </c>
      <c r="D6" s="10"/>
      <c r="E6" s="10">
        <v>58999.7</v>
      </c>
      <c r="F6" s="9"/>
      <c r="G6" s="10"/>
      <c r="H6" s="10"/>
      <c r="I6" s="9"/>
      <c r="J6" s="10">
        <v>58999.7</v>
      </c>
      <c r="K6" s="11"/>
      <c r="L6" s="11"/>
      <c r="M6" s="11"/>
    </row>
    <row r="7" spans="1:13" ht="18">
      <c r="A7" s="9">
        <v>1</v>
      </c>
      <c r="B7" s="12">
        <v>39480</v>
      </c>
      <c r="C7" s="9" t="s">
        <v>6</v>
      </c>
      <c r="D7" s="10"/>
      <c r="E7" s="10"/>
      <c r="F7" s="9"/>
      <c r="G7" s="10"/>
      <c r="H7" s="10">
        <v>2278.35</v>
      </c>
      <c r="I7" s="9"/>
      <c r="J7" s="10">
        <f aca="true" t="shared" si="0" ref="J7:J40">J6-D7+E7-G7+H7</f>
        <v>61278.049999999996</v>
      </c>
      <c r="K7" s="11"/>
      <c r="L7" s="11"/>
      <c r="M7" s="11"/>
    </row>
    <row r="8" spans="1:13" ht="18">
      <c r="A8" s="9">
        <v>2</v>
      </c>
      <c r="B8" s="12">
        <v>39483</v>
      </c>
      <c r="C8" s="9" t="s">
        <v>7</v>
      </c>
      <c r="D8" s="10">
        <v>17025</v>
      </c>
      <c r="E8" s="10"/>
      <c r="F8" s="9"/>
      <c r="G8" s="10"/>
      <c r="H8" s="10"/>
      <c r="I8" s="9"/>
      <c r="J8" s="10">
        <f t="shared" si="0"/>
        <v>44253.049999999996</v>
      </c>
      <c r="K8" s="11"/>
      <c r="L8" s="11"/>
      <c r="M8" s="11"/>
    </row>
    <row r="9" spans="1:13" ht="18">
      <c r="A9" s="9">
        <v>3</v>
      </c>
      <c r="B9" s="12">
        <v>39498</v>
      </c>
      <c r="C9" s="9" t="s">
        <v>8</v>
      </c>
      <c r="D9" s="10"/>
      <c r="E9" s="10"/>
      <c r="F9" s="9"/>
      <c r="G9" s="10">
        <v>1717.59</v>
      </c>
      <c r="H9" s="10"/>
      <c r="I9" s="9"/>
      <c r="J9" s="10">
        <f t="shared" si="0"/>
        <v>42535.46</v>
      </c>
      <c r="K9" s="11"/>
      <c r="L9" s="11"/>
      <c r="M9" s="11"/>
    </row>
    <row r="10" spans="1:13" ht="18">
      <c r="A10" s="9">
        <v>4</v>
      </c>
      <c r="B10" s="12">
        <v>39506</v>
      </c>
      <c r="C10" s="9" t="s">
        <v>9</v>
      </c>
      <c r="D10" s="10">
        <v>2.5</v>
      </c>
      <c r="E10" s="10"/>
      <c r="F10" s="9"/>
      <c r="G10" s="10">
        <v>1.5</v>
      </c>
      <c r="H10" s="10"/>
      <c r="I10" s="9"/>
      <c r="J10" s="10">
        <f t="shared" si="0"/>
        <v>42531.46</v>
      </c>
      <c r="K10" s="11"/>
      <c r="L10" s="11"/>
      <c r="M10" s="11"/>
    </row>
    <row r="11" spans="1:13" ht="18">
      <c r="A11" s="9">
        <v>5</v>
      </c>
      <c r="B11" s="12">
        <v>39554</v>
      </c>
      <c r="C11" s="9" t="s">
        <v>10</v>
      </c>
      <c r="D11" s="10">
        <v>3400</v>
      </c>
      <c r="E11" s="10"/>
      <c r="F11" s="9"/>
      <c r="G11" s="10"/>
      <c r="H11" s="10"/>
      <c r="I11" s="9"/>
      <c r="J11" s="10">
        <f t="shared" si="0"/>
        <v>39131.46</v>
      </c>
      <c r="K11" s="11"/>
      <c r="L11" s="11"/>
      <c r="M11" s="11"/>
    </row>
    <row r="12" spans="1:13" ht="18">
      <c r="A12" s="9">
        <v>6</v>
      </c>
      <c r="B12" s="12">
        <v>39554</v>
      </c>
      <c r="C12" s="9" t="s">
        <v>42</v>
      </c>
      <c r="D12" s="10"/>
      <c r="E12" s="10">
        <v>3200</v>
      </c>
      <c r="F12" s="9"/>
      <c r="G12" s="10"/>
      <c r="H12" s="10">
        <v>1550</v>
      </c>
      <c r="I12" s="9"/>
      <c r="J12" s="10">
        <f t="shared" si="0"/>
        <v>43881.46</v>
      </c>
      <c r="K12" s="11"/>
      <c r="L12" s="11"/>
      <c r="M12" s="11"/>
    </row>
    <row r="13" spans="1:13" ht="18">
      <c r="A13" s="9">
        <v>7</v>
      </c>
      <c r="B13" s="12">
        <v>39554</v>
      </c>
      <c r="C13" s="9" t="s">
        <v>11</v>
      </c>
      <c r="D13" s="10">
        <v>13150</v>
      </c>
      <c r="E13" s="10"/>
      <c r="F13" s="9"/>
      <c r="G13" s="10"/>
      <c r="H13" s="10"/>
      <c r="I13" s="9"/>
      <c r="J13" s="10">
        <f t="shared" si="0"/>
        <v>30731.46</v>
      </c>
      <c r="K13" s="11"/>
      <c r="L13" s="11"/>
      <c r="M13" s="11"/>
    </row>
    <row r="14" spans="1:13" ht="18">
      <c r="A14" s="9">
        <f>A13+1</f>
        <v>8</v>
      </c>
      <c r="B14" s="12">
        <v>39568</v>
      </c>
      <c r="C14" s="9" t="s">
        <v>12</v>
      </c>
      <c r="D14" s="10">
        <v>5</v>
      </c>
      <c r="E14" s="10"/>
      <c r="F14" s="9"/>
      <c r="G14" s="10"/>
      <c r="H14" s="10"/>
      <c r="I14" s="9"/>
      <c r="J14" s="10">
        <f t="shared" si="0"/>
        <v>30726.46</v>
      </c>
      <c r="K14" s="11"/>
      <c r="L14" s="11"/>
      <c r="M14" s="11"/>
    </row>
    <row r="15" spans="1:13" ht="18">
      <c r="A15" s="9">
        <f aca="true" t="shared" si="1" ref="A15:A40">A14+1</f>
        <v>9</v>
      </c>
      <c r="B15" s="12">
        <v>39570</v>
      </c>
      <c r="C15" s="9" t="s">
        <v>43</v>
      </c>
      <c r="D15" s="10"/>
      <c r="E15" s="10">
        <v>3800</v>
      </c>
      <c r="F15" s="9"/>
      <c r="G15" s="10"/>
      <c r="H15" s="10">
        <v>850</v>
      </c>
      <c r="I15" s="9"/>
      <c r="J15" s="10">
        <f t="shared" si="0"/>
        <v>35376.46</v>
      </c>
      <c r="K15" s="11"/>
      <c r="L15" s="11"/>
      <c r="M15" s="11"/>
    </row>
    <row r="16" spans="1:13" ht="18">
      <c r="A16" s="9">
        <f t="shared" si="1"/>
        <v>10</v>
      </c>
      <c r="B16" s="12">
        <v>39590</v>
      </c>
      <c r="C16" s="9" t="s">
        <v>8</v>
      </c>
      <c r="D16" s="10"/>
      <c r="E16" s="10"/>
      <c r="F16" s="9"/>
      <c r="G16" s="10">
        <v>1185</v>
      </c>
      <c r="H16" s="10"/>
      <c r="I16" s="9"/>
      <c r="J16" s="10">
        <f t="shared" si="0"/>
        <v>34191.46</v>
      </c>
      <c r="K16" s="11"/>
      <c r="L16" s="11"/>
      <c r="M16" s="11"/>
    </row>
    <row r="17" spans="1:13" ht="18">
      <c r="A17" s="9">
        <f t="shared" si="1"/>
        <v>11</v>
      </c>
      <c r="B17" s="12">
        <v>39592</v>
      </c>
      <c r="C17" s="9" t="s">
        <v>15</v>
      </c>
      <c r="D17" s="10"/>
      <c r="E17" s="10">
        <v>3800</v>
      </c>
      <c r="F17" s="9"/>
      <c r="G17" s="10"/>
      <c r="H17" s="10">
        <v>900</v>
      </c>
      <c r="I17" s="9"/>
      <c r="J17" s="10">
        <f t="shared" si="0"/>
        <v>38891.46</v>
      </c>
      <c r="K17" s="11"/>
      <c r="L17" s="11"/>
      <c r="M17" s="11"/>
    </row>
    <row r="18" spans="1:13" ht="18">
      <c r="A18" s="9">
        <f t="shared" si="1"/>
        <v>12</v>
      </c>
      <c r="B18" s="12">
        <v>39592</v>
      </c>
      <c r="C18" s="9" t="s">
        <v>13</v>
      </c>
      <c r="D18" s="10"/>
      <c r="E18" s="10">
        <v>3800</v>
      </c>
      <c r="F18" s="9"/>
      <c r="G18" s="10"/>
      <c r="H18" s="10">
        <v>900</v>
      </c>
      <c r="I18" s="9"/>
      <c r="J18" s="10">
        <f t="shared" si="0"/>
        <v>43591.46</v>
      </c>
      <c r="K18" s="11"/>
      <c r="L18" s="11"/>
      <c r="M18" s="11"/>
    </row>
    <row r="19" spans="1:13" ht="18">
      <c r="A19" s="9">
        <f t="shared" si="1"/>
        <v>13</v>
      </c>
      <c r="B19" s="12">
        <v>39598</v>
      </c>
      <c r="C19" s="9" t="s">
        <v>22</v>
      </c>
      <c r="D19" s="10"/>
      <c r="E19" s="10"/>
      <c r="F19" s="9"/>
      <c r="G19" s="10">
        <v>1.5</v>
      </c>
      <c r="H19" s="10"/>
      <c r="I19" s="9"/>
      <c r="J19" s="10">
        <f t="shared" si="0"/>
        <v>43589.96</v>
      </c>
      <c r="K19" s="11"/>
      <c r="L19" s="11"/>
      <c r="M19" s="11"/>
    </row>
    <row r="20" spans="1:13" ht="18">
      <c r="A20" s="9">
        <f t="shared" si="1"/>
        <v>14</v>
      </c>
      <c r="B20" s="12">
        <v>39604</v>
      </c>
      <c r="C20" s="9" t="s">
        <v>31</v>
      </c>
      <c r="D20" s="10"/>
      <c r="E20" s="10">
        <v>3800</v>
      </c>
      <c r="F20" s="9"/>
      <c r="G20" s="10"/>
      <c r="H20" s="10">
        <v>800</v>
      </c>
      <c r="I20" s="9"/>
      <c r="J20" s="10">
        <f t="shared" si="0"/>
        <v>48189.96</v>
      </c>
      <c r="K20" s="11"/>
      <c r="L20" s="11"/>
      <c r="M20" s="11"/>
    </row>
    <row r="21" spans="1:13" ht="18">
      <c r="A21" s="9">
        <f t="shared" si="1"/>
        <v>15</v>
      </c>
      <c r="B21" s="12">
        <v>39610</v>
      </c>
      <c r="C21" s="9" t="s">
        <v>30</v>
      </c>
      <c r="D21" s="10"/>
      <c r="E21" s="10">
        <v>3800</v>
      </c>
      <c r="F21" s="9"/>
      <c r="G21" s="10"/>
      <c r="H21" s="10">
        <v>900</v>
      </c>
      <c r="I21" s="9"/>
      <c r="J21" s="10">
        <f t="shared" si="0"/>
        <v>52889.96</v>
      </c>
      <c r="K21" s="11"/>
      <c r="L21" s="11"/>
      <c r="M21" s="11"/>
    </row>
    <row r="22" spans="1:13" ht="18">
      <c r="A22" s="9">
        <f t="shared" si="1"/>
        <v>16</v>
      </c>
      <c r="B22" s="12">
        <v>39614</v>
      </c>
      <c r="C22" s="9" t="s">
        <v>16</v>
      </c>
      <c r="D22" s="10"/>
      <c r="E22" s="10">
        <v>3800</v>
      </c>
      <c r="F22" s="9"/>
      <c r="G22" s="10"/>
      <c r="H22" s="10">
        <v>900</v>
      </c>
      <c r="I22" s="9"/>
      <c r="J22" s="10">
        <f t="shared" si="0"/>
        <v>57589.96</v>
      </c>
      <c r="K22" s="11"/>
      <c r="L22" s="11"/>
      <c r="M22" s="11"/>
    </row>
    <row r="23" spans="1:13" ht="18">
      <c r="A23" s="9">
        <v>16</v>
      </c>
      <c r="B23" s="12">
        <v>39614</v>
      </c>
      <c r="C23" s="9" t="s">
        <v>17</v>
      </c>
      <c r="D23" s="10"/>
      <c r="E23" s="10">
        <v>3800</v>
      </c>
      <c r="F23" s="9"/>
      <c r="G23" s="10"/>
      <c r="H23" s="10">
        <v>900</v>
      </c>
      <c r="I23" s="9"/>
      <c r="J23" s="10">
        <f t="shared" si="0"/>
        <v>62289.96</v>
      </c>
      <c r="K23" s="11"/>
      <c r="L23" s="11"/>
      <c r="M23" s="11"/>
    </row>
    <row r="24" spans="1:13" ht="18">
      <c r="A24" s="9">
        <v>16</v>
      </c>
      <c r="B24" s="12">
        <v>39614</v>
      </c>
      <c r="C24" s="9" t="s">
        <v>18</v>
      </c>
      <c r="D24" s="10"/>
      <c r="E24" s="10">
        <v>3800</v>
      </c>
      <c r="F24" s="9"/>
      <c r="G24" s="10"/>
      <c r="H24" s="10">
        <v>900</v>
      </c>
      <c r="I24" s="9"/>
      <c r="J24" s="10">
        <f t="shared" si="0"/>
        <v>66989.95999999999</v>
      </c>
      <c r="K24" s="11"/>
      <c r="L24" s="11"/>
      <c r="M24" s="11"/>
    </row>
    <row r="25" spans="1:13" ht="18">
      <c r="A25" s="9">
        <v>17</v>
      </c>
      <c r="B25" s="12">
        <v>39614</v>
      </c>
      <c r="C25" s="9" t="s">
        <v>19</v>
      </c>
      <c r="D25" s="10"/>
      <c r="E25" s="10">
        <v>3800</v>
      </c>
      <c r="F25" s="9"/>
      <c r="G25" s="10"/>
      <c r="H25" s="10">
        <v>900</v>
      </c>
      <c r="I25" s="9"/>
      <c r="J25" s="10">
        <f t="shared" si="0"/>
        <v>71689.95999999999</v>
      </c>
      <c r="K25" s="11"/>
      <c r="L25" s="11"/>
      <c r="M25" s="11"/>
    </row>
    <row r="26" spans="1:13" ht="18">
      <c r="A26" s="9">
        <v>17</v>
      </c>
      <c r="B26" s="12">
        <v>39614</v>
      </c>
      <c r="C26" s="9" t="s">
        <v>20</v>
      </c>
      <c r="D26" s="10"/>
      <c r="E26" s="10">
        <v>7000</v>
      </c>
      <c r="F26" s="9"/>
      <c r="G26" s="10"/>
      <c r="H26" s="10">
        <v>2450</v>
      </c>
      <c r="I26" s="9"/>
      <c r="J26" s="10">
        <f t="shared" si="0"/>
        <v>81139.95999999999</v>
      </c>
      <c r="K26" s="11"/>
      <c r="L26" s="11"/>
      <c r="M26" s="11"/>
    </row>
    <row r="27" spans="1:13" ht="18">
      <c r="A27" s="9">
        <f t="shared" si="1"/>
        <v>18</v>
      </c>
      <c r="B27" s="12">
        <v>39640</v>
      </c>
      <c r="C27" s="9" t="s">
        <v>21</v>
      </c>
      <c r="D27" s="10"/>
      <c r="E27" s="10">
        <v>3800</v>
      </c>
      <c r="F27" s="9"/>
      <c r="G27" s="10"/>
      <c r="H27" s="10">
        <v>900</v>
      </c>
      <c r="I27" s="9"/>
      <c r="J27" s="10">
        <f t="shared" si="0"/>
        <v>85839.95999999999</v>
      </c>
      <c r="K27" s="11"/>
      <c r="L27" s="11"/>
      <c r="M27" s="11"/>
    </row>
    <row r="28" spans="1:13" ht="18">
      <c r="A28" s="9">
        <f t="shared" si="1"/>
        <v>19</v>
      </c>
      <c r="B28" s="12">
        <v>39680</v>
      </c>
      <c r="C28" s="9" t="s">
        <v>8</v>
      </c>
      <c r="D28" s="10"/>
      <c r="E28" s="10"/>
      <c r="F28" s="9"/>
      <c r="G28" s="10">
        <v>841.14</v>
      </c>
      <c r="H28" s="10"/>
      <c r="I28" s="9"/>
      <c r="J28" s="10">
        <f t="shared" si="0"/>
        <v>84998.81999999999</v>
      </c>
      <c r="K28" s="11"/>
      <c r="L28" s="11"/>
      <c r="M28" s="11"/>
    </row>
    <row r="29" spans="1:13" ht="18">
      <c r="A29" s="9">
        <f t="shared" si="1"/>
        <v>20</v>
      </c>
      <c r="B29" s="12">
        <v>39684</v>
      </c>
      <c r="C29" s="9" t="s">
        <v>23</v>
      </c>
      <c r="D29" s="10"/>
      <c r="E29" s="10">
        <v>3800</v>
      </c>
      <c r="F29" s="9"/>
      <c r="G29" s="10"/>
      <c r="H29" s="10">
        <v>900</v>
      </c>
      <c r="I29" s="9"/>
      <c r="J29" s="10">
        <f t="shared" si="0"/>
        <v>89698.81999999999</v>
      </c>
      <c r="K29" s="11"/>
      <c r="L29" s="11"/>
      <c r="M29" s="11"/>
    </row>
    <row r="30" spans="1:13" ht="18">
      <c r="A30" s="9">
        <f t="shared" si="1"/>
        <v>21</v>
      </c>
      <c r="B30" s="12">
        <v>39688</v>
      </c>
      <c r="C30" s="9" t="s">
        <v>24</v>
      </c>
      <c r="D30" s="10"/>
      <c r="E30" s="10">
        <v>3800</v>
      </c>
      <c r="F30" s="9"/>
      <c r="G30" s="10"/>
      <c r="H30" s="10">
        <v>900</v>
      </c>
      <c r="I30" s="9"/>
      <c r="J30" s="10">
        <f t="shared" si="0"/>
        <v>94398.81999999999</v>
      </c>
      <c r="K30" s="11"/>
      <c r="L30" s="11"/>
      <c r="M30" s="11"/>
    </row>
    <row r="31" spans="1:13" ht="18">
      <c r="A31" s="9">
        <f t="shared" si="1"/>
        <v>22</v>
      </c>
      <c r="B31" s="12">
        <v>39691</v>
      </c>
      <c r="C31" s="9" t="s">
        <v>22</v>
      </c>
      <c r="D31" s="10"/>
      <c r="E31" s="10"/>
      <c r="F31" s="9"/>
      <c r="G31" s="10">
        <v>1.5</v>
      </c>
      <c r="H31" s="10"/>
      <c r="I31" s="9"/>
      <c r="J31" s="10">
        <f t="shared" si="0"/>
        <v>94397.31999999999</v>
      </c>
      <c r="K31" s="11"/>
      <c r="L31" s="11"/>
      <c r="M31" s="11"/>
    </row>
    <row r="32" spans="1:13" ht="18">
      <c r="A32" s="9">
        <f t="shared" si="1"/>
        <v>23</v>
      </c>
      <c r="B32" s="12">
        <v>39693</v>
      </c>
      <c r="C32" s="9" t="s">
        <v>25</v>
      </c>
      <c r="D32" s="10"/>
      <c r="E32" s="10"/>
      <c r="F32" s="9"/>
      <c r="G32" s="10">
        <v>382.5</v>
      </c>
      <c r="H32" s="10"/>
      <c r="I32" s="9"/>
      <c r="J32" s="10">
        <f t="shared" si="0"/>
        <v>94014.81999999999</v>
      </c>
      <c r="K32" s="11"/>
      <c r="L32" s="11"/>
      <c r="M32" s="11"/>
    </row>
    <row r="33" spans="1:13" ht="18">
      <c r="A33" s="9">
        <f t="shared" si="1"/>
        <v>24</v>
      </c>
      <c r="B33" s="12">
        <v>39694</v>
      </c>
      <c r="C33" s="9" t="s">
        <v>26</v>
      </c>
      <c r="D33" s="10"/>
      <c r="E33" s="10">
        <v>3800</v>
      </c>
      <c r="F33" s="9"/>
      <c r="G33" s="10"/>
      <c r="H33" s="10"/>
      <c r="I33" s="9"/>
      <c r="J33" s="10">
        <f t="shared" si="0"/>
        <v>97814.81999999999</v>
      </c>
      <c r="K33" s="11"/>
      <c r="L33" s="11"/>
      <c r="M33" s="11"/>
    </row>
    <row r="34" spans="1:13" ht="18">
      <c r="A34" s="9">
        <f t="shared" si="1"/>
        <v>25</v>
      </c>
      <c r="B34" s="12">
        <v>39710</v>
      </c>
      <c r="C34" s="9" t="s">
        <v>27</v>
      </c>
      <c r="D34" s="10"/>
      <c r="E34" s="10"/>
      <c r="F34" s="9"/>
      <c r="G34" s="10">
        <v>630</v>
      </c>
      <c r="H34" s="10"/>
      <c r="I34" s="9"/>
      <c r="J34" s="10">
        <f t="shared" si="0"/>
        <v>97184.81999999999</v>
      </c>
      <c r="K34" s="11"/>
      <c r="L34" s="11"/>
      <c r="M34" s="11"/>
    </row>
    <row r="35" spans="1:13" ht="18">
      <c r="A35" s="9">
        <f>A34+1</f>
        <v>26</v>
      </c>
      <c r="B35" s="12">
        <v>39716</v>
      </c>
      <c r="C35" s="9" t="s">
        <v>28</v>
      </c>
      <c r="D35" s="10"/>
      <c r="E35" s="10">
        <v>3800</v>
      </c>
      <c r="F35" s="9"/>
      <c r="G35" s="10"/>
      <c r="H35" s="10">
        <v>900</v>
      </c>
      <c r="I35" s="9"/>
      <c r="J35" s="10">
        <f t="shared" si="0"/>
        <v>101884.81999999999</v>
      </c>
      <c r="K35" s="11"/>
      <c r="L35" s="11"/>
      <c r="M35" s="11"/>
    </row>
    <row r="36" spans="1:13" ht="18">
      <c r="A36" s="9">
        <f t="shared" si="1"/>
        <v>27</v>
      </c>
      <c r="B36" s="12">
        <v>39719</v>
      </c>
      <c r="C36" s="9" t="s">
        <v>29</v>
      </c>
      <c r="D36" s="10"/>
      <c r="E36" s="10"/>
      <c r="F36" s="9"/>
      <c r="G36" s="10">
        <v>782</v>
      </c>
      <c r="H36" s="10"/>
      <c r="I36" s="9"/>
      <c r="J36" s="10">
        <f t="shared" si="0"/>
        <v>101102.81999999999</v>
      </c>
      <c r="K36" s="11"/>
      <c r="L36" s="11"/>
      <c r="M36" s="11"/>
    </row>
    <row r="37" spans="1:13" ht="18">
      <c r="A37" s="9">
        <f t="shared" si="1"/>
        <v>28</v>
      </c>
      <c r="B37" s="12">
        <v>39712</v>
      </c>
      <c r="C37" s="9" t="s">
        <v>38</v>
      </c>
      <c r="D37" s="10"/>
      <c r="E37" s="10">
        <v>3800</v>
      </c>
      <c r="F37" s="9"/>
      <c r="G37" s="10"/>
      <c r="H37" s="10">
        <v>900</v>
      </c>
      <c r="I37" s="9"/>
      <c r="J37" s="10">
        <f t="shared" si="0"/>
        <v>105802.81999999999</v>
      </c>
      <c r="K37" s="11"/>
      <c r="L37" s="11"/>
      <c r="M37" s="11"/>
    </row>
    <row r="38" spans="1:13" ht="18">
      <c r="A38" s="9">
        <f t="shared" si="1"/>
        <v>29</v>
      </c>
      <c r="B38" s="12">
        <v>39772</v>
      </c>
      <c r="C38" s="9" t="s">
        <v>8</v>
      </c>
      <c r="D38" s="10"/>
      <c r="E38" s="10"/>
      <c r="F38" s="9"/>
      <c r="G38" s="10">
        <v>1313.22</v>
      </c>
      <c r="H38" s="10"/>
      <c r="I38" s="9"/>
      <c r="J38" s="10">
        <f t="shared" si="0"/>
        <v>104489.59999999999</v>
      </c>
      <c r="K38" s="11"/>
      <c r="L38" s="11"/>
      <c r="M38" s="11"/>
    </row>
    <row r="39" spans="1:13" ht="18">
      <c r="A39" s="9">
        <f t="shared" si="1"/>
        <v>30</v>
      </c>
      <c r="B39" s="12">
        <v>39783</v>
      </c>
      <c r="C39" s="9" t="s">
        <v>32</v>
      </c>
      <c r="D39" s="10">
        <v>80000</v>
      </c>
      <c r="E39" s="10"/>
      <c r="F39" s="9"/>
      <c r="G39" s="10"/>
      <c r="H39" s="10"/>
      <c r="I39" s="9"/>
      <c r="J39" s="10">
        <f t="shared" si="0"/>
        <v>24489.59999999999</v>
      </c>
      <c r="K39" s="11"/>
      <c r="L39" s="11"/>
      <c r="M39" s="11"/>
    </row>
    <row r="40" spans="1:13" ht="18">
      <c r="A40" s="9">
        <f t="shared" si="1"/>
        <v>31</v>
      </c>
      <c r="B40" s="12">
        <v>39813</v>
      </c>
      <c r="C40" s="9" t="s">
        <v>33</v>
      </c>
      <c r="D40" s="10">
        <v>2.5</v>
      </c>
      <c r="E40" s="10"/>
      <c r="F40" s="9"/>
      <c r="G40" s="10">
        <v>7</v>
      </c>
      <c r="H40" s="10"/>
      <c r="I40" s="9"/>
      <c r="J40" s="10">
        <f t="shared" si="0"/>
        <v>24480.09999999999</v>
      </c>
      <c r="K40" s="11"/>
      <c r="L40" s="11"/>
      <c r="M40" s="11"/>
    </row>
    <row r="41" spans="1:13" ht="18">
      <c r="A41" s="9"/>
      <c r="B41" s="9"/>
      <c r="C41" s="9"/>
      <c r="D41" s="10"/>
      <c r="E41" s="10"/>
      <c r="F41" s="9"/>
      <c r="G41" s="10"/>
      <c r="H41" s="10"/>
      <c r="I41" s="9"/>
      <c r="J41" s="10"/>
      <c r="K41" s="11"/>
      <c r="L41" s="11"/>
      <c r="M41" s="11"/>
    </row>
    <row r="42" spans="1:13" ht="18">
      <c r="A42" s="9"/>
      <c r="B42" s="9"/>
      <c r="C42" s="9" t="s">
        <v>44</v>
      </c>
      <c r="D42" s="10">
        <f>SUM(D7:D41)</f>
        <v>113585</v>
      </c>
      <c r="E42" s="10">
        <f>SUM(E6:E41)</f>
        <v>126199.7</v>
      </c>
      <c r="F42" s="9"/>
      <c r="G42" s="10">
        <f>SUM(G7:G41)</f>
        <v>6862.95</v>
      </c>
      <c r="H42" s="10">
        <f>SUM(H6:H41)</f>
        <v>18728.35</v>
      </c>
      <c r="I42" s="9"/>
      <c r="J42" s="10"/>
      <c r="K42" s="11"/>
      <c r="L42" s="11"/>
      <c r="M42" s="11"/>
    </row>
    <row r="43" spans="1:13" ht="18">
      <c r="A43" s="9"/>
      <c r="B43" s="9"/>
      <c r="C43" s="9"/>
      <c r="D43" s="10"/>
      <c r="E43" s="10"/>
      <c r="F43" s="9"/>
      <c r="G43" s="10"/>
      <c r="H43" s="10"/>
      <c r="I43" s="9"/>
      <c r="J43" s="10"/>
      <c r="K43" s="11"/>
      <c r="L43" s="11"/>
      <c r="M43" s="11"/>
    </row>
    <row r="44" spans="1:13" ht="18">
      <c r="A44" s="9"/>
      <c r="B44" s="9"/>
      <c r="C44" s="7" t="s">
        <v>48</v>
      </c>
      <c r="D44" s="10"/>
      <c r="E44" s="8">
        <f>E42-D42</f>
        <v>12614.699999999997</v>
      </c>
      <c r="F44" s="9"/>
      <c r="G44" s="10"/>
      <c r="H44" s="8">
        <f>H42-G42</f>
        <v>11865.399999999998</v>
      </c>
      <c r="I44" s="9"/>
      <c r="J44" s="10"/>
      <c r="K44" s="11"/>
      <c r="L44" s="11"/>
      <c r="M44" s="11"/>
    </row>
    <row r="45" spans="1:13" ht="18">
      <c r="A45" s="9"/>
      <c r="B45" s="9"/>
      <c r="C45" s="9"/>
      <c r="D45" s="10"/>
      <c r="E45" s="10"/>
      <c r="F45" s="9"/>
      <c r="G45" s="10"/>
      <c r="H45" s="10"/>
      <c r="I45" s="9"/>
      <c r="J45" s="10"/>
      <c r="K45" s="11"/>
      <c r="L45" s="11"/>
      <c r="M45" s="11"/>
    </row>
    <row r="46" spans="1:13" ht="18">
      <c r="A46" s="9"/>
      <c r="B46" s="9"/>
      <c r="C46" s="9" t="s">
        <v>36</v>
      </c>
      <c r="D46" s="10"/>
      <c r="E46" s="10"/>
      <c r="F46" s="9"/>
      <c r="G46" s="10"/>
      <c r="H46" s="10"/>
      <c r="I46" s="9"/>
      <c r="J46" s="10"/>
      <c r="K46" s="11"/>
      <c r="L46" s="11"/>
      <c r="M46" s="11"/>
    </row>
    <row r="47" spans="1:13" ht="18">
      <c r="A47" s="9"/>
      <c r="B47" s="9"/>
      <c r="C47" s="9" t="s">
        <v>37</v>
      </c>
      <c r="D47" s="10"/>
      <c r="E47" s="10"/>
      <c r="F47" s="9"/>
      <c r="G47" s="10"/>
      <c r="H47" s="10"/>
      <c r="I47" s="9"/>
      <c r="J47" s="10">
        <v>24480</v>
      </c>
      <c r="K47" s="11"/>
      <c r="L47" s="11"/>
      <c r="M47" s="11"/>
    </row>
    <row r="48" spans="1:13" ht="18">
      <c r="A48" s="9"/>
      <c r="B48" s="9"/>
      <c r="C48" s="9"/>
      <c r="D48" s="10"/>
      <c r="E48" s="10"/>
      <c r="F48" s="9"/>
      <c r="G48" s="10"/>
      <c r="H48" s="10"/>
      <c r="I48" s="9"/>
      <c r="J48" s="10"/>
      <c r="K48" s="11"/>
      <c r="L48" s="11"/>
      <c r="M48" s="11"/>
    </row>
    <row r="49" spans="1:13" ht="18">
      <c r="A49" s="9"/>
      <c r="B49" s="12"/>
      <c r="C49" s="9"/>
      <c r="D49" s="10"/>
      <c r="E49" s="10"/>
      <c r="F49" s="9"/>
      <c r="G49" s="10"/>
      <c r="H49" s="10"/>
      <c r="I49" s="9"/>
      <c r="J49" s="10"/>
      <c r="K49" s="11"/>
      <c r="L49" s="11"/>
      <c r="M49" s="11"/>
    </row>
    <row r="50" spans="1:13" ht="18">
      <c r="A50" s="9"/>
      <c r="B50" s="9"/>
      <c r="C50" s="9"/>
      <c r="D50" s="10"/>
      <c r="E50" s="10"/>
      <c r="F50" s="9"/>
      <c r="G50" s="10"/>
      <c r="H50" s="10"/>
      <c r="I50" s="9"/>
      <c r="J50" s="10"/>
      <c r="K50" s="11"/>
      <c r="L50" s="11"/>
      <c r="M50" s="11"/>
    </row>
    <row r="51" spans="1:13" ht="18">
      <c r="A51" s="9"/>
      <c r="B51" s="9"/>
      <c r="C51" s="9"/>
      <c r="D51" s="10"/>
      <c r="E51" s="10"/>
      <c r="F51" s="9"/>
      <c r="G51" s="10"/>
      <c r="H51" s="10"/>
      <c r="I51" s="9"/>
      <c r="J51" s="10"/>
      <c r="K51" s="11"/>
      <c r="L51" s="11"/>
      <c r="M51" s="11"/>
    </row>
    <row r="52" spans="1:13" ht="18">
      <c r="A52" s="9"/>
      <c r="B52" s="9"/>
      <c r="C52" s="9"/>
      <c r="D52" s="10"/>
      <c r="E52" s="10"/>
      <c r="F52" s="9"/>
      <c r="G52" s="10"/>
      <c r="H52" s="10"/>
      <c r="I52" s="9"/>
      <c r="J52" s="10"/>
      <c r="K52" s="11"/>
      <c r="L52" s="11"/>
      <c r="M52" s="11"/>
    </row>
    <row r="53" spans="1:13" ht="18">
      <c r="A53" s="9"/>
      <c r="B53" s="9"/>
      <c r="C53" s="9"/>
      <c r="D53" s="10"/>
      <c r="E53" s="10"/>
      <c r="F53" s="9"/>
      <c r="G53" s="10"/>
      <c r="H53" s="10"/>
      <c r="I53" s="9"/>
      <c r="J53" s="10"/>
      <c r="K53" s="11"/>
      <c r="L53" s="11"/>
      <c r="M53" s="11"/>
    </row>
    <row r="54" spans="1:13" ht="18">
      <c r="A54" s="11"/>
      <c r="B54" s="11"/>
      <c r="C54" s="11"/>
      <c r="D54" s="13"/>
      <c r="E54" s="13"/>
      <c r="F54" s="11"/>
      <c r="G54" s="13"/>
      <c r="H54" s="13"/>
      <c r="I54" s="11"/>
      <c r="J54" s="13"/>
      <c r="K54" s="11"/>
      <c r="L54" s="11"/>
      <c r="M54" s="11"/>
    </row>
  </sheetData>
  <sheetProtection/>
  <printOptions gridLines="1"/>
  <pageMargins left="0.57" right="0.46" top="0.984251969" bottom="0.52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E6" sqref="E6"/>
    </sheetView>
  </sheetViews>
  <sheetFormatPr defaultColWidth="9.140625" defaultRowHeight="12.75"/>
  <cols>
    <col min="1" max="1" width="27.00390625" style="0" customWidth="1"/>
    <col min="2" max="2" width="22.421875" style="0" customWidth="1"/>
    <col min="3" max="3" width="20.140625" style="0" customWidth="1"/>
    <col min="4" max="4" width="15.140625" style="0" bestFit="1" customWidth="1"/>
    <col min="5" max="16384" width="11.421875" style="0" customWidth="1"/>
  </cols>
  <sheetData>
    <row r="1" spans="1:8" s="20" customFormat="1" ht="52.5" customHeight="1">
      <c r="A1" s="20" t="s">
        <v>237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1" t="s">
        <v>243</v>
      </c>
      <c r="C5" s="13">
        <v>122262.01</v>
      </c>
    </row>
    <row r="6" spans="1:4" s="1" customFormat="1" ht="18">
      <c r="A6" s="1" t="s">
        <v>54</v>
      </c>
      <c r="B6" s="42">
        <v>2500</v>
      </c>
      <c r="C6" s="19">
        <v>62668</v>
      </c>
      <c r="D6" s="25" t="s">
        <v>244</v>
      </c>
    </row>
    <row r="7" spans="1:2" s="1" customFormat="1" ht="18">
      <c r="A7" s="1" t="s">
        <v>55</v>
      </c>
      <c r="B7" s="41">
        <v>33558.89</v>
      </c>
    </row>
    <row r="8" spans="1:2" s="1" customFormat="1" ht="18">
      <c r="A8" s="1" t="s">
        <v>57</v>
      </c>
      <c r="B8" s="13">
        <v>0</v>
      </c>
    </row>
    <row r="9" spans="1:4" s="1" customFormat="1" ht="18">
      <c r="A9" s="1" t="s">
        <v>10</v>
      </c>
      <c r="B9" s="19">
        <v>13800</v>
      </c>
      <c r="D9" s="9" t="s">
        <v>238</v>
      </c>
    </row>
    <row r="10" spans="1:5" s="1" customFormat="1" ht="18">
      <c r="A10" s="1" t="s">
        <v>184</v>
      </c>
      <c r="B10" s="19">
        <v>135</v>
      </c>
      <c r="D10" s="9" t="s">
        <v>242</v>
      </c>
      <c r="E10" s="26"/>
    </row>
    <row r="11" spans="1:3" s="1" customFormat="1" ht="18">
      <c r="A11" s="1" t="s">
        <v>63</v>
      </c>
      <c r="B11" s="30">
        <v>30</v>
      </c>
      <c r="C11" s="41"/>
    </row>
    <row r="12" spans="1:3" s="23" customFormat="1" ht="18">
      <c r="A12" s="1" t="s">
        <v>101</v>
      </c>
      <c r="C12" s="41">
        <v>209.16</v>
      </c>
    </row>
    <row r="13" spans="1:3" s="1" customFormat="1" ht="18">
      <c r="A13" s="11" t="s">
        <v>53</v>
      </c>
      <c r="B13" s="46">
        <f>SUM(B5:B11)</f>
        <v>50023.89</v>
      </c>
      <c r="C13" s="46">
        <f>SUM(C5:C12)</f>
        <v>185139.17</v>
      </c>
    </row>
    <row r="14" s="23" customFormat="1" ht="18"/>
    <row r="15" spans="1:3" s="1" customFormat="1" ht="20.25">
      <c r="A15" s="11" t="s">
        <v>240</v>
      </c>
      <c r="B15" s="11"/>
      <c r="C15" s="47">
        <f>C13-B13</f>
        <v>135115.28000000003</v>
      </c>
    </row>
    <row r="16" spans="1:4" s="1" customFormat="1" ht="18">
      <c r="A16" s="23" t="s">
        <v>253</v>
      </c>
      <c r="D16" s="48">
        <f>C15-C5</f>
        <v>12853.270000000033</v>
      </c>
    </row>
    <row r="17" s="2" customFormat="1" ht="27"/>
    <row r="18" spans="2:4" s="2" customFormat="1" ht="27.75">
      <c r="B18" s="15" t="s">
        <v>148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1" t="s">
        <v>243</v>
      </c>
      <c r="C20" s="19">
        <v>18479.39</v>
      </c>
    </row>
    <row r="21" spans="1:4" s="1" customFormat="1" ht="18">
      <c r="A21" s="1" t="s">
        <v>54</v>
      </c>
      <c r="B21" s="1">
        <v>2500</v>
      </c>
      <c r="C21" s="19">
        <v>37500</v>
      </c>
      <c r="D21" s="25" t="s">
        <v>245</v>
      </c>
    </row>
    <row r="22" spans="1:8" s="1" customFormat="1" ht="18">
      <c r="A22" s="1" t="s">
        <v>60</v>
      </c>
      <c r="B22" s="19">
        <v>10852.32</v>
      </c>
      <c r="C22" s="1">
        <v>754.67</v>
      </c>
      <c r="D22" s="25" t="s">
        <v>248</v>
      </c>
      <c r="E22" s="25"/>
      <c r="F22" s="25"/>
      <c r="G22" s="25"/>
      <c r="H22" s="25"/>
    </row>
    <row r="23" spans="1:8" s="1" customFormat="1" ht="18">
      <c r="A23" s="1" t="s">
        <v>56</v>
      </c>
      <c r="B23" s="19">
        <v>13211.5</v>
      </c>
      <c r="D23" t="s">
        <v>246</v>
      </c>
      <c r="E23" s="33"/>
      <c r="F23" s="33"/>
      <c r="G23" s="33"/>
      <c r="H23" s="33"/>
    </row>
    <row r="24" spans="1:2" s="1" customFormat="1" ht="18">
      <c r="A24" s="1" t="s">
        <v>62</v>
      </c>
      <c r="B24" s="19">
        <v>0</v>
      </c>
    </row>
    <row r="25" spans="1:3" s="1" customFormat="1" ht="18">
      <c r="A25" s="1" t="s">
        <v>61</v>
      </c>
      <c r="B25" s="49">
        <v>1074</v>
      </c>
      <c r="C25" s="50"/>
    </row>
    <row r="26" s="1" customFormat="1" ht="18"/>
    <row r="27" spans="1:3" s="23" customFormat="1" ht="18">
      <c r="A27" s="11" t="s">
        <v>53</v>
      </c>
      <c r="B27" s="45">
        <f>SUM(B21:B26)</f>
        <v>27637.82</v>
      </c>
      <c r="C27" s="45">
        <f>SUM(C20:C26)</f>
        <v>56734.06</v>
      </c>
    </row>
    <row r="28" s="23" customFormat="1" ht="18"/>
    <row r="29" spans="1:3" s="23" customFormat="1" ht="20.25">
      <c r="A29" s="11" t="s">
        <v>240</v>
      </c>
      <c r="B29" s="11"/>
      <c r="C29" s="47">
        <f>C27-B27</f>
        <v>29096.239999999998</v>
      </c>
    </row>
    <row r="30" spans="1:4" s="1" customFormat="1" ht="18">
      <c r="A30" s="23" t="s">
        <v>253</v>
      </c>
      <c r="D30" s="48">
        <f>C29-C20</f>
        <v>10616.849999999999</v>
      </c>
    </row>
    <row r="31" spans="1:3" s="1" customFormat="1" ht="27.75">
      <c r="A31" s="2"/>
      <c r="B31" s="15" t="s">
        <v>187</v>
      </c>
      <c r="C31" s="15"/>
    </row>
    <row r="32" spans="1:3" s="1" customFormat="1" ht="27.75">
      <c r="A32" s="2"/>
      <c r="B32" s="18" t="s">
        <v>2</v>
      </c>
      <c r="C32" s="18" t="s">
        <v>3</v>
      </c>
    </row>
    <row r="33" spans="1:3" s="1" customFormat="1" ht="18">
      <c r="A33" s="11" t="s">
        <v>243</v>
      </c>
      <c r="C33" s="19">
        <v>922.76</v>
      </c>
    </row>
    <row r="34" spans="1:6" s="1" customFormat="1" ht="18">
      <c r="A34" s="1" t="s">
        <v>54</v>
      </c>
      <c r="C34" s="19">
        <v>17500</v>
      </c>
      <c r="D34" s="25" t="s">
        <v>239</v>
      </c>
      <c r="E34" s="25"/>
      <c r="F34" s="25"/>
    </row>
    <row r="35" spans="1:4" s="1" customFormat="1" ht="18">
      <c r="A35" s="1" t="s">
        <v>60</v>
      </c>
      <c r="B35" s="19">
        <v>8462.96</v>
      </c>
      <c r="C35" s="1">
        <v>4136.42</v>
      </c>
      <c r="D35" s="25" t="s">
        <v>249</v>
      </c>
    </row>
    <row r="36" spans="1:5" s="1" customFormat="1" ht="18">
      <c r="A36" s="1" t="s">
        <v>56</v>
      </c>
      <c r="B36" s="19">
        <v>4014</v>
      </c>
      <c r="D36" s="25" t="s">
        <v>247</v>
      </c>
      <c r="E36" s="25"/>
    </row>
    <row r="37" spans="1:2" s="1" customFormat="1" ht="18">
      <c r="A37" s="1" t="s">
        <v>62</v>
      </c>
      <c r="B37" s="19"/>
    </row>
    <row r="38" spans="1:3" s="1" customFormat="1" ht="18">
      <c r="A38" s="1" t="s">
        <v>61</v>
      </c>
      <c r="B38" s="51"/>
      <c r="C38" s="50"/>
    </row>
    <row r="39" s="1" customFormat="1" ht="18"/>
    <row r="40" spans="1:3" s="1" customFormat="1" ht="18">
      <c r="A40" s="11" t="s">
        <v>53</v>
      </c>
      <c r="B40" s="45">
        <f>SUM(B35:B39)</f>
        <v>12476.96</v>
      </c>
      <c r="C40" s="45">
        <f>SUM(C33:C39)</f>
        <v>22559.18</v>
      </c>
    </row>
    <row r="41" spans="1:3" ht="18">
      <c r="A41" s="23"/>
      <c r="B41" s="23"/>
      <c r="C41" s="23"/>
    </row>
    <row r="42" spans="1:3" ht="20.25">
      <c r="A42" s="11" t="s">
        <v>240</v>
      </c>
      <c r="B42" s="11"/>
      <c r="C42" s="47">
        <f>C40-B40</f>
        <v>10082.220000000001</v>
      </c>
    </row>
    <row r="43" spans="1:4" ht="18">
      <c r="A43" s="23" t="s">
        <v>253</v>
      </c>
      <c r="D43" s="53">
        <f>C42-C33</f>
        <v>9159.460000000001</v>
      </c>
    </row>
    <row r="45" spans="1:3" ht="18">
      <c r="A45" s="31" t="s">
        <v>241</v>
      </c>
      <c r="B45" s="31"/>
      <c r="C45" s="32">
        <f>C15+C29+C42</f>
        <v>174293.74000000002</v>
      </c>
    </row>
    <row r="47" spans="1:4" ht="18">
      <c r="A47" s="23" t="s">
        <v>253</v>
      </c>
      <c r="B47" s="52"/>
      <c r="D47" s="53">
        <f>SUM(D16+D30+D43)</f>
        <v>32629.58000000003</v>
      </c>
    </row>
  </sheetData>
  <sheetProtection/>
  <printOptions gridLines="1"/>
  <pageMargins left="0.1968503937007874" right="0.07874015748031496" top="0.31496062992125984" bottom="0.5118110236220472" header="0.5118110236220472" footer="0.5118110236220472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27.00390625" style="0" customWidth="1"/>
    <col min="2" max="2" width="22.421875" style="0" customWidth="1"/>
    <col min="3" max="3" width="20.140625" style="0" customWidth="1"/>
    <col min="4" max="16384" width="11.421875" style="0" customWidth="1"/>
  </cols>
  <sheetData>
    <row r="1" spans="1:8" s="20" customFormat="1" ht="52.5" customHeight="1">
      <c r="A1" s="20" t="s">
        <v>263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1"/>
      <c r="C5" s="13"/>
    </row>
    <row r="6" spans="1:4" s="1" customFormat="1" ht="18">
      <c r="A6" s="1" t="s">
        <v>54</v>
      </c>
      <c r="B6" s="42"/>
      <c r="C6" s="42">
        <v>54168</v>
      </c>
      <c r="D6" s="25"/>
    </row>
    <row r="7" spans="1:8" s="1" customFormat="1" ht="18">
      <c r="A7" s="1" t="s">
        <v>55</v>
      </c>
      <c r="B7" s="44">
        <v>45000</v>
      </c>
      <c r="C7" s="42"/>
      <c r="D7" s="25" t="s">
        <v>250</v>
      </c>
      <c r="E7" s="25"/>
      <c r="F7" s="25"/>
      <c r="G7" s="25"/>
      <c r="H7" s="25"/>
    </row>
    <row r="8" spans="1:3" s="1" customFormat="1" ht="18">
      <c r="A8" s="1" t="s">
        <v>57</v>
      </c>
      <c r="B8" s="44">
        <v>57000</v>
      </c>
      <c r="C8" s="42"/>
    </row>
    <row r="9" spans="1:4" s="1" customFormat="1" ht="18">
      <c r="A9" s="1" t="s">
        <v>10</v>
      </c>
      <c r="B9" s="42">
        <v>6900</v>
      </c>
      <c r="C9" s="42"/>
      <c r="D9" s="9"/>
    </row>
    <row r="10" spans="1:4" s="1" customFormat="1" ht="18">
      <c r="A10" s="1" t="s">
        <v>264</v>
      </c>
      <c r="B10" s="42">
        <v>1000</v>
      </c>
      <c r="C10" s="42"/>
      <c r="D10" s="25" t="s">
        <v>265</v>
      </c>
    </row>
    <row r="11" spans="1:5" s="1" customFormat="1" ht="18">
      <c r="A11" s="1" t="s">
        <v>184</v>
      </c>
      <c r="B11" s="42">
        <v>135</v>
      </c>
      <c r="C11" s="42"/>
      <c r="D11" s="25" t="s">
        <v>242</v>
      </c>
      <c r="E11" s="26"/>
    </row>
    <row r="12" spans="1:3" s="1" customFormat="1" ht="18">
      <c r="A12" s="1" t="s">
        <v>63</v>
      </c>
      <c r="B12" s="42">
        <v>50</v>
      </c>
      <c r="C12" s="44"/>
    </row>
    <row r="13" spans="1:3" s="23" customFormat="1" ht="18">
      <c r="A13" s="1" t="s">
        <v>101</v>
      </c>
      <c r="B13" s="54"/>
      <c r="C13" s="55">
        <v>210</v>
      </c>
    </row>
    <row r="14" spans="1:3" s="1" customFormat="1" ht="18">
      <c r="A14" s="23" t="s">
        <v>53</v>
      </c>
      <c r="B14" s="24">
        <f>SUM(B5:B12)</f>
        <v>110085</v>
      </c>
      <c r="C14" s="24">
        <f>SUM(C5:C13)</f>
        <v>54378</v>
      </c>
    </row>
    <row r="15" s="23" customFormat="1" ht="18"/>
    <row r="16" spans="1:3" s="1" customFormat="1" ht="22.5">
      <c r="A16" s="23" t="s">
        <v>252</v>
      </c>
      <c r="C16" s="43">
        <f>C14-B14</f>
        <v>-55707</v>
      </c>
    </row>
    <row r="17" s="1" customFormat="1" ht="18"/>
    <row r="18" s="2" customFormat="1" ht="27"/>
    <row r="19" spans="2:4" s="2" customFormat="1" ht="27.75">
      <c r="B19" s="15" t="s">
        <v>148</v>
      </c>
      <c r="C19" s="15"/>
      <c r="D19" s="16"/>
    </row>
    <row r="20" spans="2:3" s="2" customFormat="1" ht="27.75">
      <c r="B20" s="18" t="s">
        <v>2</v>
      </c>
      <c r="C20" s="18" t="s">
        <v>3</v>
      </c>
    </row>
    <row r="21" spans="1:3" s="1" customFormat="1" ht="18">
      <c r="A21" s="11"/>
      <c r="C21" s="19"/>
    </row>
    <row r="22" spans="1:4" s="1" customFormat="1" ht="18">
      <c r="A22" s="1" t="s">
        <v>54</v>
      </c>
      <c r="C22" s="19">
        <v>13000</v>
      </c>
      <c r="D22" s="25"/>
    </row>
    <row r="23" spans="1:8" s="1" customFormat="1" ht="18">
      <c r="A23" s="1" t="s">
        <v>60</v>
      </c>
      <c r="B23" s="19">
        <v>8000</v>
      </c>
      <c r="D23" s="25"/>
      <c r="E23" s="25"/>
      <c r="F23" s="25"/>
      <c r="G23" s="25"/>
      <c r="H23" s="25"/>
    </row>
    <row r="24" spans="1:8" s="1" customFormat="1" ht="18">
      <c r="A24" s="1" t="s">
        <v>56</v>
      </c>
      <c r="B24" s="19"/>
      <c r="D24"/>
      <c r="E24" s="33"/>
      <c r="F24" s="33"/>
      <c r="G24" s="33"/>
      <c r="H24" s="33"/>
    </row>
    <row r="25" spans="1:2" s="1" customFormat="1" ht="18">
      <c r="A25" s="1" t="s">
        <v>62</v>
      </c>
      <c r="B25" s="19"/>
    </row>
    <row r="26" spans="1:2" s="1" customFormat="1" ht="18">
      <c r="A26" s="1" t="s">
        <v>61</v>
      </c>
      <c r="B26" s="41">
        <v>1150</v>
      </c>
    </row>
    <row r="27" spans="2:3" s="1" customFormat="1" ht="18">
      <c r="B27" s="50"/>
      <c r="C27" s="50"/>
    </row>
    <row r="28" spans="1:3" s="23" customFormat="1" ht="18">
      <c r="A28" s="23" t="s">
        <v>53</v>
      </c>
      <c r="B28" s="24">
        <f>SUM(B22:B27)</f>
        <v>9150</v>
      </c>
      <c r="C28" s="24">
        <f>SUM(C21:C27)</f>
        <v>13000</v>
      </c>
    </row>
    <row r="29" s="23" customFormat="1" ht="18"/>
    <row r="30" spans="1:3" s="23" customFormat="1" ht="22.5">
      <c r="A30" s="23" t="s">
        <v>252</v>
      </c>
      <c r="C30" s="22">
        <f>C28-B28</f>
        <v>3850</v>
      </c>
    </row>
    <row r="31" s="1" customFormat="1" ht="18"/>
    <row r="32" spans="1:3" s="1" customFormat="1" ht="27.75">
      <c r="A32" s="2"/>
      <c r="B32" s="15" t="s">
        <v>187</v>
      </c>
      <c r="C32" s="15"/>
    </row>
    <row r="33" spans="1:3" s="1" customFormat="1" ht="27.75">
      <c r="A33" s="2"/>
      <c r="B33" s="18" t="s">
        <v>2</v>
      </c>
      <c r="C33" s="18" t="s">
        <v>3</v>
      </c>
    </row>
    <row r="34" spans="1:3" s="1" customFormat="1" ht="18">
      <c r="A34" s="11"/>
      <c r="C34" s="19"/>
    </row>
    <row r="35" spans="1:6" s="1" customFormat="1" ht="18">
      <c r="A35" s="1" t="s">
        <v>54</v>
      </c>
      <c r="C35" s="19">
        <v>12500</v>
      </c>
      <c r="D35" s="25"/>
      <c r="E35" s="25"/>
      <c r="F35" s="25"/>
    </row>
    <row r="36" spans="1:4" s="1" customFormat="1" ht="18">
      <c r="A36" s="1" t="s">
        <v>60</v>
      </c>
      <c r="B36" s="19">
        <v>8000</v>
      </c>
      <c r="C36" s="42">
        <v>1000</v>
      </c>
      <c r="D36" s="25" t="s">
        <v>266</v>
      </c>
    </row>
    <row r="37" spans="1:5" s="1" customFormat="1" ht="18">
      <c r="A37" s="1" t="s">
        <v>56</v>
      </c>
      <c r="B37" s="19">
        <v>300</v>
      </c>
      <c r="D37" s="25" t="s">
        <v>251</v>
      </c>
      <c r="E37" s="25"/>
    </row>
    <row r="38" spans="1:2" s="1" customFormat="1" ht="18">
      <c r="A38" s="1" t="s">
        <v>62</v>
      </c>
      <c r="B38" s="19"/>
    </row>
    <row r="39" spans="1:2" s="1" customFormat="1" ht="18">
      <c r="A39" s="1" t="s">
        <v>61</v>
      </c>
      <c r="B39" s="19">
        <v>200</v>
      </c>
    </row>
    <row r="40" spans="2:3" s="1" customFormat="1" ht="18">
      <c r="B40" s="50"/>
      <c r="C40" s="50"/>
    </row>
    <row r="41" spans="1:3" s="1" customFormat="1" ht="18">
      <c r="A41" s="23" t="s">
        <v>53</v>
      </c>
      <c r="B41" s="24">
        <f>SUM(B36:B40)</f>
        <v>8500</v>
      </c>
      <c r="C41" s="24">
        <f>SUM(C34:C40)</f>
        <v>13500</v>
      </c>
    </row>
    <row r="42" spans="1:3" ht="18">
      <c r="A42" s="23"/>
      <c r="B42" s="23"/>
      <c r="C42" s="23"/>
    </row>
    <row r="43" spans="1:3" ht="22.5">
      <c r="A43" s="23" t="s">
        <v>252</v>
      </c>
      <c r="B43" s="23"/>
      <c r="C43" s="22">
        <f>C41-B41</f>
        <v>5000</v>
      </c>
    </row>
    <row r="46" spans="1:3" ht="18">
      <c r="A46" s="31"/>
      <c r="B46" s="31"/>
      <c r="C46" s="32"/>
    </row>
  </sheetData>
  <sheetProtection/>
  <printOptions gridLines="1"/>
  <pageMargins left="0.3937007874015748" right="0.2755905511811024" top="0.31496062992125984" bottom="0.5118110236220472" header="0.5118110236220472" footer="0.5118110236220472"/>
  <pageSetup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6">
      <selection activeCell="B61" sqref="B61"/>
    </sheetView>
  </sheetViews>
  <sheetFormatPr defaultColWidth="9.140625" defaultRowHeight="12.75"/>
  <cols>
    <col min="1" max="1" width="27.00390625" style="0" customWidth="1"/>
    <col min="2" max="2" width="22.421875" style="0" customWidth="1"/>
    <col min="3" max="3" width="20.140625" style="0" customWidth="1"/>
    <col min="4" max="4" width="16.7109375" style="0" customWidth="1"/>
    <col min="5" max="16384" width="11.421875" style="0" customWidth="1"/>
  </cols>
  <sheetData>
    <row r="1" spans="1:8" s="20" customFormat="1" ht="52.5" customHeight="1">
      <c r="A1" s="20" t="s">
        <v>267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1" t="s">
        <v>268</v>
      </c>
      <c r="C5" s="13">
        <v>77447.32</v>
      </c>
    </row>
    <row r="6" spans="1:4" s="1" customFormat="1" ht="18">
      <c r="A6" s="1" t="s">
        <v>54</v>
      </c>
      <c r="B6" s="42"/>
      <c r="C6" s="19">
        <v>54168</v>
      </c>
      <c r="D6" s="25"/>
    </row>
    <row r="7" spans="1:2" s="1" customFormat="1" ht="18">
      <c r="A7" s="1" t="s">
        <v>55</v>
      </c>
      <c r="B7" s="41">
        <v>41846.24</v>
      </c>
    </row>
    <row r="8" spans="1:4" s="1" customFormat="1" ht="18">
      <c r="A8" s="1" t="s">
        <v>57</v>
      </c>
      <c r="B8" s="41">
        <v>70687.5</v>
      </c>
      <c r="D8" s="9" t="s">
        <v>269</v>
      </c>
    </row>
    <row r="9" spans="1:4" s="1" customFormat="1" ht="18">
      <c r="A9" s="1" t="s">
        <v>10</v>
      </c>
      <c r="B9" s="41">
        <v>0</v>
      </c>
      <c r="D9" s="9" t="s">
        <v>270</v>
      </c>
    </row>
    <row r="10" spans="1:4" s="1" customFormat="1" ht="18">
      <c r="A10" s="11" t="s">
        <v>254</v>
      </c>
      <c r="B10" s="41">
        <v>0</v>
      </c>
      <c r="D10" s="9"/>
    </row>
    <row r="11" spans="1:9" s="1" customFormat="1" ht="18">
      <c r="A11" s="1" t="s">
        <v>184</v>
      </c>
      <c r="B11" s="30">
        <v>1337</v>
      </c>
      <c r="D11" s="25" t="s">
        <v>272</v>
      </c>
      <c r="E11" s="25"/>
      <c r="F11" s="25"/>
      <c r="G11" s="25"/>
      <c r="H11" s="25"/>
      <c r="I11" s="25"/>
    </row>
    <row r="12" spans="1:3" s="1" customFormat="1" ht="18">
      <c r="A12" s="11" t="s">
        <v>271</v>
      </c>
      <c r="B12" s="30">
        <v>45</v>
      </c>
      <c r="C12" s="41"/>
    </row>
    <row r="13" spans="1:3" s="23" customFormat="1" ht="18">
      <c r="A13" s="1" t="s">
        <v>101</v>
      </c>
      <c r="C13" s="41">
        <v>122.48</v>
      </c>
    </row>
    <row r="14" spans="1:3" s="1" customFormat="1" ht="18">
      <c r="A14" s="11" t="s">
        <v>53</v>
      </c>
      <c r="B14" s="46">
        <f>SUM(B5:B12)</f>
        <v>113915.73999999999</v>
      </c>
      <c r="C14" s="46">
        <f>SUM(C5:C13)</f>
        <v>131737.80000000002</v>
      </c>
    </row>
    <row r="15" s="23" customFormat="1" ht="18"/>
    <row r="16" spans="1:3" s="1" customFormat="1" ht="20.25">
      <c r="A16" s="11" t="s">
        <v>273</v>
      </c>
      <c r="B16" s="11"/>
      <c r="C16" s="47">
        <f>C14-B14</f>
        <v>17822.060000000027</v>
      </c>
    </row>
    <row r="17" spans="1:4" s="1" customFormat="1" ht="18">
      <c r="A17" s="23" t="s">
        <v>274</v>
      </c>
      <c r="D17" s="48">
        <f>C16-C5</f>
        <v>-59625.25999999998</v>
      </c>
    </row>
    <row r="18" s="2" customFormat="1" ht="27"/>
    <row r="19" spans="2:4" s="2" customFormat="1" ht="27.75">
      <c r="B19" s="15" t="s">
        <v>148</v>
      </c>
      <c r="C19" s="15"/>
      <c r="D19" s="16"/>
    </row>
    <row r="20" spans="2:3" s="2" customFormat="1" ht="27.75">
      <c r="B20" s="18" t="s">
        <v>2</v>
      </c>
      <c r="C20" s="18" t="s">
        <v>3</v>
      </c>
    </row>
    <row r="21" spans="1:3" s="1" customFormat="1" ht="18">
      <c r="A21" s="11" t="s">
        <v>268</v>
      </c>
      <c r="C21" s="19">
        <v>35494.31</v>
      </c>
    </row>
    <row r="22" spans="1:4" s="1" customFormat="1" ht="18">
      <c r="A22" s="1" t="s">
        <v>54</v>
      </c>
      <c r="C22" s="19">
        <v>13000</v>
      </c>
      <c r="D22" s="25"/>
    </row>
    <row r="23" spans="1:8" s="1" customFormat="1" ht="18">
      <c r="A23" s="1" t="s">
        <v>60</v>
      </c>
      <c r="B23" s="19">
        <v>8211.87</v>
      </c>
      <c r="D23" s="25"/>
      <c r="E23" s="25"/>
      <c r="F23" s="25"/>
      <c r="G23" s="25"/>
      <c r="H23" s="25"/>
    </row>
    <row r="24" spans="1:8" s="1" customFormat="1" ht="18">
      <c r="A24" s="1" t="s">
        <v>56</v>
      </c>
      <c r="B24" s="19">
        <v>0</v>
      </c>
      <c r="D24" s="56"/>
      <c r="E24" s="33"/>
      <c r="F24" s="33"/>
      <c r="G24" s="33"/>
      <c r="H24" s="33"/>
    </row>
    <row r="25" spans="1:2" s="1" customFormat="1" ht="18">
      <c r="A25" s="1" t="s">
        <v>62</v>
      </c>
      <c r="B25" s="19">
        <v>0</v>
      </c>
    </row>
    <row r="26" spans="1:3" s="1" customFormat="1" ht="18">
      <c r="A26" s="1" t="s">
        <v>61</v>
      </c>
      <c r="B26" s="49">
        <v>1175</v>
      </c>
      <c r="C26" s="50"/>
    </row>
    <row r="27" s="1" customFormat="1" ht="18"/>
    <row r="28" spans="1:3" s="23" customFormat="1" ht="18">
      <c r="A28" s="11" t="s">
        <v>53</v>
      </c>
      <c r="B28" s="45">
        <f>SUM(B22:B27)</f>
        <v>9386.87</v>
      </c>
      <c r="C28" s="45">
        <f>SUM(C21:C27)</f>
        <v>48494.31</v>
      </c>
    </row>
    <row r="29" s="23" customFormat="1" ht="18"/>
    <row r="30" spans="1:3" s="23" customFormat="1" ht="20.25">
      <c r="A30" s="11" t="s">
        <v>273</v>
      </c>
      <c r="B30" s="11"/>
      <c r="C30" s="47">
        <f>C28-B28</f>
        <v>39107.439999999995</v>
      </c>
    </row>
    <row r="31" spans="1:4" s="1" customFormat="1" ht="18">
      <c r="A31" s="23" t="s">
        <v>274</v>
      </c>
      <c r="D31" s="48">
        <f>C30-C21</f>
        <v>3613.1299999999974</v>
      </c>
    </row>
    <row r="32" spans="1:3" s="1" customFormat="1" ht="27.75">
      <c r="A32" s="2"/>
      <c r="B32" s="15" t="s">
        <v>187</v>
      </c>
      <c r="C32" s="15"/>
    </row>
    <row r="33" spans="1:3" s="1" customFormat="1" ht="27.75">
      <c r="A33" s="2"/>
      <c r="B33" s="18" t="s">
        <v>2</v>
      </c>
      <c r="C33" s="18" t="s">
        <v>3</v>
      </c>
    </row>
    <row r="34" spans="1:3" s="1" customFormat="1" ht="18">
      <c r="A34" s="11" t="s">
        <v>268</v>
      </c>
      <c r="C34" s="30">
        <v>16583.8</v>
      </c>
    </row>
    <row r="35" spans="1:6" s="1" customFormat="1" ht="18">
      <c r="A35" s="1" t="s">
        <v>54</v>
      </c>
      <c r="C35" s="30">
        <v>12500</v>
      </c>
      <c r="D35" s="25"/>
      <c r="E35" s="25"/>
      <c r="F35" s="25"/>
    </row>
    <row r="36" spans="1:4" s="1" customFormat="1" ht="18">
      <c r="A36" s="1" t="s">
        <v>60</v>
      </c>
      <c r="B36" s="19">
        <v>6432.32</v>
      </c>
      <c r="C36" s="30">
        <v>112</v>
      </c>
      <c r="D36" s="25" t="s">
        <v>256</v>
      </c>
    </row>
    <row r="37" spans="1:5" s="1" customFormat="1" ht="18">
      <c r="A37" s="1" t="s">
        <v>56</v>
      </c>
      <c r="B37" s="19">
        <v>420</v>
      </c>
      <c r="D37" s="25" t="s">
        <v>255</v>
      </c>
      <c r="E37" s="25"/>
    </row>
    <row r="38" spans="1:2" s="1" customFormat="1" ht="18">
      <c r="A38" s="1" t="s">
        <v>62</v>
      </c>
      <c r="B38" s="19"/>
    </row>
    <row r="39" spans="1:3" s="1" customFormat="1" ht="18">
      <c r="A39" s="1" t="s">
        <v>61</v>
      </c>
      <c r="B39" s="51">
        <v>268</v>
      </c>
      <c r="C39" s="50"/>
    </row>
    <row r="40" s="1" customFormat="1" ht="18"/>
    <row r="41" spans="1:3" s="1" customFormat="1" ht="18">
      <c r="A41" s="11" t="s">
        <v>53</v>
      </c>
      <c r="B41" s="45">
        <f>SUM(B36:B40)</f>
        <v>7120.32</v>
      </c>
      <c r="C41" s="45">
        <f>SUM(C34:C40)</f>
        <v>29195.8</v>
      </c>
    </row>
    <row r="42" spans="1:3" ht="18">
      <c r="A42" s="23"/>
      <c r="B42" s="23"/>
      <c r="C42" s="23"/>
    </row>
    <row r="43" spans="1:3" ht="20.25">
      <c r="A43" s="11" t="s">
        <v>273</v>
      </c>
      <c r="B43" s="11"/>
      <c r="C43" s="47">
        <f>C41-B41</f>
        <v>22075.48</v>
      </c>
    </row>
    <row r="44" spans="1:4" ht="18">
      <c r="A44" s="23" t="s">
        <v>274</v>
      </c>
      <c r="D44" s="53">
        <f>C43-C34</f>
        <v>5491.68</v>
      </c>
    </row>
    <row r="45" spans="1:4" ht="27.75">
      <c r="A45" s="23"/>
      <c r="B45" s="67" t="s">
        <v>257</v>
      </c>
      <c r="C45" s="67"/>
      <c r="D45" s="57"/>
    </row>
    <row r="46" spans="1:4" ht="27.75">
      <c r="A46" s="23"/>
      <c r="B46" s="18" t="s">
        <v>2</v>
      </c>
      <c r="C46" s="18" t="s">
        <v>3</v>
      </c>
      <c r="D46" s="57"/>
    </row>
    <row r="47" spans="1:4" ht="18">
      <c r="A47" s="11" t="s">
        <v>268</v>
      </c>
      <c r="B47" s="58"/>
      <c r="C47" s="58">
        <v>-30.51</v>
      </c>
      <c r="D47" s="57"/>
    </row>
    <row r="48" spans="1:4" ht="18">
      <c r="A48" s="11" t="s">
        <v>258</v>
      </c>
      <c r="B48" s="58">
        <v>0</v>
      </c>
      <c r="C48" s="58"/>
      <c r="D48" s="57"/>
    </row>
    <row r="49" spans="1:4" ht="18">
      <c r="A49" s="11" t="s">
        <v>259</v>
      </c>
      <c r="B49" s="58">
        <v>4015.63</v>
      </c>
      <c r="C49" s="58"/>
      <c r="D49" s="59" t="s">
        <v>260</v>
      </c>
    </row>
    <row r="50" spans="1:4" ht="18">
      <c r="A50" s="11" t="s">
        <v>261</v>
      </c>
      <c r="B50" s="58">
        <v>567.48</v>
      </c>
      <c r="C50" s="58"/>
      <c r="D50" s="59" t="s">
        <v>262</v>
      </c>
    </row>
    <row r="51" spans="1:6" ht="18">
      <c r="A51" s="11" t="s">
        <v>184</v>
      </c>
      <c r="B51" s="60">
        <v>0</v>
      </c>
      <c r="C51" s="60"/>
      <c r="D51" s="59"/>
      <c r="E51" s="25"/>
      <c r="F51" s="25"/>
    </row>
    <row r="52" spans="1:4" ht="18">
      <c r="A52" s="23"/>
      <c r="B52" s="58"/>
      <c r="C52" s="58"/>
      <c r="D52" s="57"/>
    </row>
    <row r="53" spans="1:4" ht="18">
      <c r="A53" s="11" t="s">
        <v>53</v>
      </c>
      <c r="B53" s="58">
        <f>SUM(B48:B51)</f>
        <v>4583.110000000001</v>
      </c>
      <c r="C53" s="58">
        <f>SUM(C47:C51)</f>
        <v>-30.51</v>
      </c>
      <c r="D53" s="57"/>
    </row>
    <row r="54" spans="1:4" ht="18">
      <c r="A54" s="11"/>
      <c r="B54" s="58"/>
      <c r="C54" s="58"/>
      <c r="D54" s="57"/>
    </row>
    <row r="55" spans="1:4" ht="18">
      <c r="A55" s="11" t="s">
        <v>273</v>
      </c>
      <c r="B55" s="58"/>
      <c r="C55" s="61">
        <f>C53-B53</f>
        <v>-4613.620000000001</v>
      </c>
      <c r="D55" s="57"/>
    </row>
    <row r="56" spans="1:4" ht="18">
      <c r="A56" s="23" t="s">
        <v>274</v>
      </c>
      <c r="B56" s="58"/>
      <c r="C56" s="58"/>
      <c r="D56" s="53">
        <f>C55-C47</f>
        <v>-4583.110000000001</v>
      </c>
    </row>
    <row r="57" spans="1:4" ht="18">
      <c r="A57" s="11"/>
      <c r="B57" s="58"/>
      <c r="C57" s="58"/>
      <c r="D57" s="57"/>
    </row>
    <row r="59" spans="1:3" ht="18">
      <c r="A59" s="31" t="s">
        <v>278</v>
      </c>
      <c r="B59" s="31"/>
      <c r="C59" s="32">
        <f>C16+C30+C43+C55</f>
        <v>74391.36000000003</v>
      </c>
    </row>
    <row r="61" spans="1:4" ht="18">
      <c r="A61" s="23" t="s">
        <v>274</v>
      </c>
      <c r="B61" s="52"/>
      <c r="D61" s="53">
        <f>SUM(D17+D31+D44+D56)</f>
        <v>-55103.55999999998</v>
      </c>
    </row>
  </sheetData>
  <sheetProtection/>
  <mergeCells count="1">
    <mergeCell ref="B45:C45"/>
  </mergeCells>
  <printOptions gridLines="1"/>
  <pageMargins left="0.1968503937007874" right="0.07874015748031496" top="0.31496062992125984" bottom="0.5118110236220472" header="0.5118110236220472" footer="0.5118110236220472"/>
  <pageSetup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7.00390625" style="0" customWidth="1"/>
    <col min="2" max="2" width="22.421875" style="0" customWidth="1"/>
    <col min="3" max="3" width="20.140625" style="0" customWidth="1"/>
    <col min="4" max="5" width="11.421875" style="0" customWidth="1"/>
    <col min="6" max="6" width="15.140625" style="0" customWidth="1"/>
    <col min="7" max="16384" width="11.421875" style="0" customWidth="1"/>
  </cols>
  <sheetData>
    <row r="1" spans="1:8" s="20" customFormat="1" ht="52.5" customHeight="1">
      <c r="A1" s="20" t="s">
        <v>275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8" s="1" customFormat="1" ht="18">
      <c r="A5" s="11"/>
      <c r="C5" s="13"/>
      <c r="F5" s="1">
        <v>4000</v>
      </c>
      <c r="G5" s="1">
        <v>19</v>
      </c>
      <c r="H5" s="1">
        <f>+G5*F5</f>
        <v>76000</v>
      </c>
    </row>
    <row r="6" spans="1:8" s="1" customFormat="1" ht="18">
      <c r="A6" s="1" t="s">
        <v>54</v>
      </c>
      <c r="B6" s="42"/>
      <c r="C6" s="42">
        <f>+H5+H6</f>
        <v>86668</v>
      </c>
      <c r="D6" s="25"/>
      <c r="F6" s="1">
        <v>2667</v>
      </c>
      <c r="G6" s="1">
        <v>4</v>
      </c>
      <c r="H6" s="1">
        <f>+G6*F6</f>
        <v>10668</v>
      </c>
    </row>
    <row r="7" spans="1:8" s="1" customFormat="1" ht="18">
      <c r="A7" s="1" t="s">
        <v>55</v>
      </c>
      <c r="B7" s="44">
        <v>55000</v>
      </c>
      <c r="C7" s="42"/>
      <c r="D7" s="25" t="s">
        <v>277</v>
      </c>
      <c r="E7" s="25"/>
      <c r="F7" s="25"/>
      <c r="G7" s="25"/>
      <c r="H7" s="25"/>
    </row>
    <row r="8" spans="1:3" s="1" customFormat="1" ht="18">
      <c r="A8" s="1" t="s">
        <v>57</v>
      </c>
      <c r="B8" s="44">
        <v>10000</v>
      </c>
      <c r="C8" s="42"/>
    </row>
    <row r="9" spans="1:4" s="1" customFormat="1" ht="18">
      <c r="A9" s="1" t="s">
        <v>10</v>
      </c>
      <c r="B9" s="42">
        <v>6900</v>
      </c>
      <c r="C9" s="42"/>
      <c r="D9" s="9"/>
    </row>
    <row r="10" spans="1:4" s="1" customFormat="1" ht="18">
      <c r="A10" s="1" t="s">
        <v>264</v>
      </c>
      <c r="B10" s="42">
        <v>200</v>
      </c>
      <c r="C10" s="42"/>
      <c r="D10" s="25" t="s">
        <v>265</v>
      </c>
    </row>
    <row r="11" spans="1:5" s="1" customFormat="1" ht="18">
      <c r="A11" s="1" t="s">
        <v>184</v>
      </c>
      <c r="B11" s="42">
        <v>135</v>
      </c>
      <c r="C11" s="42"/>
      <c r="D11" s="25" t="s">
        <v>242</v>
      </c>
      <c r="E11" s="26"/>
    </row>
    <row r="12" spans="1:3" s="1" customFormat="1" ht="18">
      <c r="A12" s="1" t="s">
        <v>63</v>
      </c>
      <c r="B12" s="42">
        <v>50</v>
      </c>
      <c r="C12" s="44"/>
    </row>
    <row r="13" spans="1:3" s="23" customFormat="1" ht="18">
      <c r="A13" s="1" t="s">
        <v>101</v>
      </c>
      <c r="B13" s="54"/>
      <c r="C13" s="55">
        <v>125</v>
      </c>
    </row>
    <row r="14" spans="1:3" s="1" customFormat="1" ht="18">
      <c r="A14" s="23" t="s">
        <v>53</v>
      </c>
      <c r="B14" s="24">
        <f>SUM(B5:B12)</f>
        <v>72285</v>
      </c>
      <c r="C14" s="24">
        <f>SUM(C5:C13)</f>
        <v>86793</v>
      </c>
    </row>
    <row r="15" s="23" customFormat="1" ht="18"/>
    <row r="16" spans="1:6" s="1" customFormat="1" ht="22.5">
      <c r="A16" s="23" t="s">
        <v>252</v>
      </c>
      <c r="C16" s="43">
        <f>C14-B14</f>
        <v>14508</v>
      </c>
      <c r="F16" s="30">
        <f>+C16+'Resultat 2013'!C16</f>
        <v>32330.060000000027</v>
      </c>
    </row>
    <row r="17" s="1" customFormat="1" ht="18"/>
    <row r="18" s="2" customFormat="1" ht="27"/>
    <row r="19" spans="2:4" s="2" customFormat="1" ht="27.75">
      <c r="B19" s="15" t="s">
        <v>148</v>
      </c>
      <c r="C19" s="15"/>
      <c r="D19" s="16"/>
    </row>
    <row r="20" spans="2:3" s="2" customFormat="1" ht="27.75">
      <c r="B20" s="18" t="s">
        <v>2</v>
      </c>
      <c r="C20" s="18" t="s">
        <v>3</v>
      </c>
    </row>
    <row r="21" spans="1:3" s="1" customFormat="1" ht="18">
      <c r="A21" s="11"/>
      <c r="C21" s="19"/>
    </row>
    <row r="22" spans="1:4" s="1" customFormat="1" ht="18">
      <c r="A22" s="1" t="s">
        <v>54</v>
      </c>
      <c r="C22" s="30">
        <v>0</v>
      </c>
      <c r="D22" s="25"/>
    </row>
    <row r="23" spans="1:8" s="1" customFormat="1" ht="18">
      <c r="A23" s="1" t="s">
        <v>60</v>
      </c>
      <c r="B23" s="19">
        <v>8000</v>
      </c>
      <c r="D23" s="25"/>
      <c r="E23" s="25"/>
      <c r="F23" s="25"/>
      <c r="G23" s="25"/>
      <c r="H23" s="25"/>
    </row>
    <row r="24" spans="1:8" s="1" customFormat="1" ht="18">
      <c r="A24" s="1" t="s">
        <v>56</v>
      </c>
      <c r="B24" s="19"/>
      <c r="D24"/>
      <c r="E24" s="33"/>
      <c r="F24" s="33"/>
      <c r="G24" s="33"/>
      <c r="H24" s="33"/>
    </row>
    <row r="25" spans="1:2" s="1" customFormat="1" ht="18">
      <c r="A25" s="1" t="s">
        <v>62</v>
      </c>
      <c r="B25" s="19"/>
    </row>
    <row r="26" spans="1:2" s="1" customFormat="1" ht="18">
      <c r="A26" s="1" t="s">
        <v>61</v>
      </c>
      <c r="B26" s="41">
        <v>1200</v>
      </c>
    </row>
    <row r="27" spans="2:3" s="1" customFormat="1" ht="18">
      <c r="B27" s="50"/>
      <c r="C27" s="50"/>
    </row>
    <row r="28" spans="1:3" s="23" customFormat="1" ht="18">
      <c r="A28" s="23" t="s">
        <v>53</v>
      </c>
      <c r="B28" s="24">
        <f>SUM(B22:B27)</f>
        <v>9200</v>
      </c>
      <c r="C28" s="24">
        <f>SUM(C21:C27)</f>
        <v>0</v>
      </c>
    </row>
    <row r="29" s="23" customFormat="1" ht="18"/>
    <row r="30" spans="1:3" s="23" customFormat="1" ht="22.5">
      <c r="A30" s="23" t="s">
        <v>252</v>
      </c>
      <c r="C30" s="43">
        <f>C28-B28</f>
        <v>-9200</v>
      </c>
    </row>
    <row r="31" s="1" customFormat="1" ht="18"/>
    <row r="32" spans="1:3" s="1" customFormat="1" ht="27.75">
      <c r="A32" s="2"/>
      <c r="B32" s="15" t="s">
        <v>187</v>
      </c>
      <c r="C32" s="15"/>
    </row>
    <row r="33" spans="1:3" s="1" customFormat="1" ht="27.75">
      <c r="A33" s="2"/>
      <c r="B33" s="18" t="s">
        <v>2</v>
      </c>
      <c r="C33" s="18" t="s">
        <v>3</v>
      </c>
    </row>
    <row r="34" spans="1:3" s="1" customFormat="1" ht="18">
      <c r="A34" s="11"/>
      <c r="C34" s="19"/>
    </row>
    <row r="35" spans="1:8" s="1" customFormat="1" ht="18">
      <c r="A35" s="1" t="s">
        <v>54</v>
      </c>
      <c r="C35" s="19">
        <v>7500</v>
      </c>
      <c r="D35" s="25"/>
      <c r="E35" s="25"/>
      <c r="F35" s="1">
        <v>1500</v>
      </c>
      <c r="G35" s="1">
        <v>5</v>
      </c>
      <c r="H35" s="1">
        <f>F35*G35</f>
        <v>7500</v>
      </c>
    </row>
    <row r="36" spans="1:4" s="1" customFormat="1" ht="18">
      <c r="A36" s="1" t="s">
        <v>60</v>
      </c>
      <c r="B36" s="19">
        <v>7000</v>
      </c>
      <c r="C36" s="42">
        <v>1000</v>
      </c>
      <c r="D36" s="25" t="s">
        <v>266</v>
      </c>
    </row>
    <row r="37" spans="1:5" s="1" customFormat="1" ht="18">
      <c r="A37" s="1" t="s">
        <v>56</v>
      </c>
      <c r="B37" s="19">
        <v>500</v>
      </c>
      <c r="D37" s="25" t="s">
        <v>251</v>
      </c>
      <c r="E37" s="25"/>
    </row>
    <row r="38" spans="1:2" s="1" customFormat="1" ht="18">
      <c r="A38" s="1" t="s">
        <v>62</v>
      </c>
      <c r="B38" s="19"/>
    </row>
    <row r="39" spans="1:2" s="1" customFormat="1" ht="18">
      <c r="A39" s="1" t="s">
        <v>61</v>
      </c>
      <c r="B39" s="19">
        <v>300</v>
      </c>
    </row>
    <row r="40" spans="2:3" s="1" customFormat="1" ht="18">
      <c r="B40" s="50"/>
      <c r="C40" s="50"/>
    </row>
    <row r="41" spans="1:3" s="1" customFormat="1" ht="18">
      <c r="A41" s="23" t="s">
        <v>53</v>
      </c>
      <c r="B41" s="24">
        <f>SUM(B36:B40)</f>
        <v>7800</v>
      </c>
      <c r="C41" s="24">
        <f>SUM(C34:C40)</f>
        <v>8500</v>
      </c>
    </row>
    <row r="42" spans="1:3" ht="18">
      <c r="A42" s="23"/>
      <c r="B42" s="23"/>
      <c r="C42" s="23"/>
    </row>
    <row r="43" spans="1:3" ht="22.5">
      <c r="A43" s="23" t="s">
        <v>252</v>
      </c>
      <c r="B43" s="23"/>
      <c r="C43" s="22">
        <f>C41-B41</f>
        <v>700</v>
      </c>
    </row>
    <row r="45" spans="2:3" ht="27.75">
      <c r="B45" s="67" t="s">
        <v>257</v>
      </c>
      <c r="C45" s="67"/>
    </row>
    <row r="46" spans="1:3" ht="27.75">
      <c r="A46" s="31"/>
      <c r="B46" s="18" t="s">
        <v>2</v>
      </c>
      <c r="C46" s="18" t="s">
        <v>3</v>
      </c>
    </row>
    <row r="48" spans="1:6" ht="18">
      <c r="A48" s="11" t="s">
        <v>54</v>
      </c>
      <c r="B48" s="11"/>
      <c r="C48" s="11">
        <v>1000</v>
      </c>
      <c r="D48" s="25" t="s">
        <v>276</v>
      </c>
      <c r="E48" s="25"/>
      <c r="F48" s="25"/>
    </row>
    <row r="49" spans="1:3" ht="18">
      <c r="A49" s="11" t="s">
        <v>258</v>
      </c>
      <c r="B49" s="58">
        <v>0</v>
      </c>
      <c r="C49" s="58"/>
    </row>
    <row r="50" spans="1:3" ht="18">
      <c r="A50" s="11" t="s">
        <v>259</v>
      </c>
      <c r="B50" s="58">
        <v>0</v>
      </c>
      <c r="C50" s="58"/>
    </row>
    <row r="51" spans="1:3" ht="18">
      <c r="A51" s="11" t="s">
        <v>261</v>
      </c>
      <c r="B51" s="58">
        <v>200</v>
      </c>
      <c r="C51" s="58"/>
    </row>
    <row r="52" spans="1:3" ht="18">
      <c r="A52" s="11" t="s">
        <v>184</v>
      </c>
      <c r="B52" s="60">
        <v>0</v>
      </c>
      <c r="C52" s="60"/>
    </row>
    <row r="53" spans="1:3" ht="18">
      <c r="A53" s="23" t="s">
        <v>53</v>
      </c>
      <c r="B53" s="62">
        <f>SUM(B48:B52)</f>
        <v>200</v>
      </c>
      <c r="C53" s="62">
        <f>SUM(C48:C52)</f>
        <v>1000</v>
      </c>
    </row>
    <row r="55" spans="1:2" ht="18">
      <c r="A55" s="23" t="s">
        <v>252</v>
      </c>
      <c r="B55" s="62">
        <f>C53-B53</f>
        <v>800</v>
      </c>
    </row>
  </sheetData>
  <sheetProtection/>
  <mergeCells count="1">
    <mergeCell ref="B45:C45"/>
  </mergeCells>
  <printOptions gridLines="1"/>
  <pageMargins left="0.3937007874015748" right="0.2755905511811024" top="0.31496062992125984" bottom="0.5118110236220472" header="0.5118110236220472" footer="0.5118110236220472"/>
  <pageSetup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9.00390625" style="0" customWidth="1"/>
    <col min="2" max="2" width="24.57421875" style="0" customWidth="1"/>
    <col min="3" max="3" width="22.140625" style="0" customWidth="1"/>
    <col min="4" max="16384" width="11.421875" style="0" customWidth="1"/>
  </cols>
  <sheetData>
    <row r="1" spans="1:8" s="20" customFormat="1" ht="52.5" customHeight="1">
      <c r="A1" s="20" t="s">
        <v>51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52</v>
      </c>
      <c r="C5" s="19">
        <f>'2007'!E6</f>
        <v>58999.7</v>
      </c>
    </row>
    <row r="6" spans="1:3" s="1" customFormat="1" ht="18">
      <c r="A6" s="1" t="s">
        <v>54</v>
      </c>
      <c r="C6" s="19">
        <f>SUM('2007'!E12:E39)</f>
        <v>67200</v>
      </c>
    </row>
    <row r="7" spans="1:2" s="1" customFormat="1" ht="18">
      <c r="A7" s="1" t="s">
        <v>55</v>
      </c>
      <c r="B7" s="19">
        <f>'2007'!D8+'2007'!D13</f>
        <v>30175</v>
      </c>
    </row>
    <row r="8" spans="1:2" s="1" customFormat="1" ht="18">
      <c r="A8" s="1" t="s">
        <v>57</v>
      </c>
      <c r="B8" s="19">
        <f>'2007'!D39</f>
        <v>80000</v>
      </c>
    </row>
    <row r="9" spans="1:2" s="1" customFormat="1" ht="18">
      <c r="A9" s="1" t="s">
        <v>10</v>
      </c>
      <c r="B9" s="19">
        <f>'2007'!D11</f>
        <v>3400</v>
      </c>
    </row>
    <row r="10" spans="1:2" s="1" customFormat="1" ht="18">
      <c r="A10" s="1" t="s">
        <v>63</v>
      </c>
      <c r="B10" s="19">
        <f>'2007'!D10+'2007'!D14+'2007'!D40</f>
        <v>10</v>
      </c>
    </row>
    <row r="11" s="1" customFormat="1" ht="18"/>
    <row r="12" spans="1:3" s="23" customFormat="1" ht="18">
      <c r="A12" s="23" t="s">
        <v>53</v>
      </c>
      <c r="B12" s="24">
        <f>SUM(B7:B11)</f>
        <v>113585</v>
      </c>
      <c r="C12" s="24">
        <f>SUM(C5:C11)</f>
        <v>126199.7</v>
      </c>
    </row>
    <row r="13" s="1" customFormat="1" ht="18"/>
    <row r="14" spans="1:3" s="23" customFormat="1" ht="22.5">
      <c r="A14" s="23" t="s">
        <v>58</v>
      </c>
      <c r="C14" s="22">
        <f>C12-B12</f>
        <v>12614.699999999997</v>
      </c>
    </row>
    <row r="15" s="1" customFormat="1" ht="18"/>
    <row r="16" s="1" customFormat="1" ht="18"/>
    <row r="17" s="1" customFormat="1" ht="18"/>
    <row r="18" s="2" customFormat="1" ht="27"/>
    <row r="19" spans="2:4" s="2" customFormat="1" ht="27.75">
      <c r="B19" s="15" t="s">
        <v>40</v>
      </c>
      <c r="C19" s="15"/>
      <c r="D19" s="16"/>
    </row>
    <row r="20" spans="2:3" s="2" customFormat="1" ht="27.75">
      <c r="B20" s="18" t="s">
        <v>2</v>
      </c>
      <c r="C20" s="18" t="s">
        <v>3</v>
      </c>
    </row>
    <row r="21" spans="1:3" s="1" customFormat="1" ht="18">
      <c r="A21" s="1" t="s">
        <v>59</v>
      </c>
      <c r="C21" s="19">
        <f>'2007'!H7</f>
        <v>2278.35</v>
      </c>
    </row>
    <row r="22" spans="1:3" s="1" customFormat="1" ht="18">
      <c r="A22" s="1" t="s">
        <v>54</v>
      </c>
      <c r="C22" s="19">
        <f>SUM('2007'!H12:H40)</f>
        <v>16450</v>
      </c>
    </row>
    <row r="23" spans="1:2" s="1" customFormat="1" ht="18">
      <c r="A23" s="1" t="s">
        <v>60</v>
      </c>
      <c r="B23" s="19">
        <f>'2007'!G9+'2007'!G16+'2007'!G28+'2007'!G38</f>
        <v>5056.95</v>
      </c>
    </row>
    <row r="24" spans="1:2" s="1" customFormat="1" ht="18">
      <c r="A24" s="1" t="s">
        <v>56</v>
      </c>
      <c r="B24" s="19">
        <f>'2007'!G32</f>
        <v>382.5</v>
      </c>
    </row>
    <row r="25" spans="1:2" s="1" customFormat="1" ht="18">
      <c r="A25" s="1" t="s">
        <v>62</v>
      </c>
      <c r="B25" s="19">
        <f>'2007'!G34</f>
        <v>630</v>
      </c>
    </row>
    <row r="26" spans="1:2" s="1" customFormat="1" ht="18">
      <c r="A26" s="1" t="s">
        <v>61</v>
      </c>
      <c r="B26" s="19">
        <f>'2007'!G36</f>
        <v>782</v>
      </c>
    </row>
    <row r="27" spans="1:2" s="1" customFormat="1" ht="18">
      <c r="A27" s="1" t="s">
        <v>63</v>
      </c>
      <c r="B27" s="19">
        <f>'2007'!G10+'2007'!G19+'2007'!G31+'2007'!G40</f>
        <v>11.5</v>
      </c>
    </row>
    <row r="28" s="1" customFormat="1" ht="18"/>
    <row r="29" spans="1:3" s="23" customFormat="1" ht="18">
      <c r="A29" s="23" t="s">
        <v>53</v>
      </c>
      <c r="B29" s="24">
        <f>SUM(B23:B28)</f>
        <v>6862.95</v>
      </c>
      <c r="C29" s="24">
        <f>SUM(C21:C28)</f>
        <v>18728.35</v>
      </c>
    </row>
    <row r="30" s="23" customFormat="1" ht="18"/>
    <row r="31" spans="1:3" s="23" customFormat="1" ht="22.5">
      <c r="A31" s="23" t="s">
        <v>58</v>
      </c>
      <c r="C31" s="22">
        <f>C29-B29</f>
        <v>11865.399999999998</v>
      </c>
    </row>
    <row r="32" s="1" customFormat="1" ht="18"/>
    <row r="33" s="1" customFormat="1" ht="18"/>
    <row r="34" spans="1:3" s="1" customFormat="1" ht="18">
      <c r="A34" s="1" t="s">
        <v>64</v>
      </c>
      <c r="C34" s="19">
        <f>C14+C31</f>
        <v>24480.099999999995</v>
      </c>
    </row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  <row r="41" s="1" customFormat="1" ht="18"/>
    <row r="42" s="1" customFormat="1" ht="18"/>
  </sheetData>
  <sheetProtection/>
  <printOptions gridLines="1"/>
  <pageMargins left="0.787401575" right="0.56" top="0.54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C2">
      <selection activeCell="E6" sqref="E6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38.0039062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7.421875" style="3" customWidth="1"/>
    <col min="11" max="16384" width="11.421875" style="1" customWidth="1"/>
  </cols>
  <sheetData>
    <row r="1" spans="3:9" ht="52.5" customHeight="1">
      <c r="C1" s="2" t="s">
        <v>45</v>
      </c>
      <c r="D1" s="14"/>
      <c r="E1" s="14"/>
      <c r="F1" s="2"/>
      <c r="G1" s="14"/>
      <c r="H1" s="14"/>
      <c r="I1" s="2"/>
    </row>
    <row r="2" spans="3:9" ht="19.5" customHeight="1">
      <c r="C2" s="2"/>
      <c r="D2" s="14"/>
      <c r="E2" s="14"/>
      <c r="F2" s="2"/>
      <c r="G2" s="14"/>
      <c r="H2" s="14"/>
      <c r="I2" s="2"/>
    </row>
    <row r="3" spans="4:10" ht="18">
      <c r="D3" s="3" t="s">
        <v>39</v>
      </c>
      <c r="G3" s="3" t="s">
        <v>40</v>
      </c>
      <c r="J3" s="8" t="s">
        <v>49</v>
      </c>
    </row>
    <row r="4" spans="1:10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6" t="s">
        <v>4</v>
      </c>
    </row>
    <row r="5" spans="1:10" ht="18">
      <c r="A5" s="7"/>
      <c r="B5" s="7"/>
      <c r="C5" s="7"/>
      <c r="D5" s="8"/>
      <c r="E5" s="8"/>
      <c r="F5" s="7"/>
      <c r="G5" s="8"/>
      <c r="H5" s="8"/>
      <c r="I5" s="7"/>
      <c r="J5" s="8"/>
    </row>
    <row r="6" spans="1:13" ht="18">
      <c r="A6" s="9"/>
      <c r="B6" s="9"/>
      <c r="C6" s="9" t="s">
        <v>46</v>
      </c>
      <c r="D6" s="10"/>
      <c r="E6" s="10">
        <f>'2007'!E42-'2007'!D42-0.1</f>
        <v>12614.599999999997</v>
      </c>
      <c r="F6" s="9"/>
      <c r="G6" s="10"/>
      <c r="H6" s="10">
        <f>'2007'!H42-'2007'!G42</f>
        <v>11865.399999999998</v>
      </c>
      <c r="I6" s="9"/>
      <c r="J6" s="10">
        <v>24480</v>
      </c>
      <c r="K6" s="11"/>
      <c r="L6" s="11"/>
      <c r="M6" s="11"/>
    </row>
    <row r="7" spans="1:13" ht="18">
      <c r="A7" s="9">
        <v>1</v>
      </c>
      <c r="B7" s="12">
        <v>39462</v>
      </c>
      <c r="C7" s="9" t="s">
        <v>35</v>
      </c>
      <c r="D7" s="10">
        <v>13925</v>
      </c>
      <c r="E7" s="10"/>
      <c r="F7" s="9"/>
      <c r="G7" s="10"/>
      <c r="H7" s="10"/>
      <c r="I7" s="9"/>
      <c r="J7" s="10">
        <f aca="true" t="shared" si="0" ref="J7:J41">J6-D7+E7-G7+H7</f>
        <v>10555</v>
      </c>
      <c r="K7" s="11"/>
      <c r="L7" s="11"/>
      <c r="M7" s="11"/>
    </row>
    <row r="8" spans="1:13" ht="18">
      <c r="A8" s="9">
        <v>2</v>
      </c>
      <c r="B8" s="12">
        <v>39498</v>
      </c>
      <c r="C8" s="9" t="s">
        <v>47</v>
      </c>
      <c r="D8" s="10"/>
      <c r="E8" s="10"/>
      <c r="F8" s="9"/>
      <c r="G8" s="10">
        <v>1199.07</v>
      </c>
      <c r="H8" s="10"/>
      <c r="I8" s="9"/>
      <c r="J8" s="10">
        <f t="shared" si="0"/>
        <v>9355.93</v>
      </c>
      <c r="K8" s="11"/>
      <c r="L8" s="11"/>
      <c r="M8" s="11"/>
    </row>
    <row r="9" spans="1:13" ht="18">
      <c r="A9" s="9">
        <v>3</v>
      </c>
      <c r="B9" s="12">
        <v>39507</v>
      </c>
      <c r="C9" s="9" t="s">
        <v>68</v>
      </c>
      <c r="D9" s="10">
        <v>1.5</v>
      </c>
      <c r="E9" s="10"/>
      <c r="F9" s="9"/>
      <c r="G9" s="10"/>
      <c r="H9" s="10"/>
      <c r="I9" s="9"/>
      <c r="J9" s="10">
        <f t="shared" si="0"/>
        <v>9354.43</v>
      </c>
      <c r="K9" s="11"/>
      <c r="L9" s="11"/>
      <c r="M9" s="11"/>
    </row>
    <row r="10" spans="1:13" ht="18">
      <c r="A10" s="9">
        <v>4</v>
      </c>
      <c r="B10" s="12">
        <v>39510</v>
      </c>
      <c r="C10" s="9" t="s">
        <v>50</v>
      </c>
      <c r="D10" s="10"/>
      <c r="E10" s="10">
        <v>3800</v>
      </c>
      <c r="F10" s="9"/>
      <c r="G10" s="10"/>
      <c r="H10" s="10">
        <v>900</v>
      </c>
      <c r="I10" s="9"/>
      <c r="J10" s="10">
        <f t="shared" si="0"/>
        <v>14054.43</v>
      </c>
      <c r="K10" s="11"/>
      <c r="L10" s="11"/>
      <c r="M10" s="11"/>
    </row>
    <row r="11" spans="1:13" ht="18">
      <c r="A11" s="9">
        <v>5</v>
      </c>
      <c r="B11" s="12">
        <v>39517</v>
      </c>
      <c r="C11" s="9" t="s">
        <v>65</v>
      </c>
      <c r="D11" s="10"/>
      <c r="E11" s="10">
        <v>3700</v>
      </c>
      <c r="F11" s="9"/>
      <c r="G11" s="10"/>
      <c r="H11" s="10"/>
      <c r="I11" s="9"/>
      <c r="J11" s="10">
        <f t="shared" si="0"/>
        <v>17754.43</v>
      </c>
      <c r="K11" s="11"/>
      <c r="L11" s="11"/>
      <c r="M11" s="11"/>
    </row>
    <row r="12" spans="1:13" ht="18">
      <c r="A12" s="9">
        <v>6</v>
      </c>
      <c r="B12" s="12">
        <v>39519</v>
      </c>
      <c r="C12" s="9" t="s">
        <v>66</v>
      </c>
      <c r="D12" s="10"/>
      <c r="E12" s="10">
        <v>3800</v>
      </c>
      <c r="F12" s="9"/>
      <c r="G12" s="10"/>
      <c r="H12" s="10"/>
      <c r="I12" s="9"/>
      <c r="J12" s="10">
        <f t="shared" si="0"/>
        <v>21554.43</v>
      </c>
      <c r="K12" s="11"/>
      <c r="L12" s="11"/>
      <c r="M12" s="11"/>
    </row>
    <row r="13" spans="1:13" ht="18">
      <c r="A13" s="9">
        <v>7</v>
      </c>
      <c r="B13" s="12">
        <v>39525</v>
      </c>
      <c r="C13" s="9" t="s">
        <v>67</v>
      </c>
      <c r="D13" s="10"/>
      <c r="E13" s="10">
        <v>3800</v>
      </c>
      <c r="F13" s="9"/>
      <c r="G13" s="10"/>
      <c r="H13" s="10"/>
      <c r="I13" s="9"/>
      <c r="J13" s="10">
        <f t="shared" si="0"/>
        <v>25354.43</v>
      </c>
      <c r="K13" s="11"/>
      <c r="L13" s="11"/>
      <c r="M13" s="11"/>
    </row>
    <row r="14" spans="1:13" ht="18">
      <c r="A14" s="9">
        <v>8</v>
      </c>
      <c r="B14" s="12">
        <v>39577</v>
      </c>
      <c r="C14" s="9" t="s">
        <v>69</v>
      </c>
      <c r="D14" s="10"/>
      <c r="E14" s="10">
        <v>3900</v>
      </c>
      <c r="F14" s="9"/>
      <c r="G14" s="10"/>
      <c r="H14" s="10"/>
      <c r="I14" s="9"/>
      <c r="J14" s="10">
        <f t="shared" si="0"/>
        <v>29254.43</v>
      </c>
      <c r="K14" s="11"/>
      <c r="L14" s="11"/>
      <c r="M14" s="11"/>
    </row>
    <row r="15" spans="1:13" ht="18">
      <c r="A15" s="9">
        <v>8</v>
      </c>
      <c r="B15" s="12">
        <v>39577</v>
      </c>
      <c r="C15" s="9" t="s">
        <v>70</v>
      </c>
      <c r="D15" s="10"/>
      <c r="E15" s="10">
        <v>3900</v>
      </c>
      <c r="F15" s="9"/>
      <c r="G15" s="10"/>
      <c r="H15" s="10">
        <v>700</v>
      </c>
      <c r="I15" s="9"/>
      <c r="J15" s="10">
        <f t="shared" si="0"/>
        <v>33854.43</v>
      </c>
      <c r="K15" s="11"/>
      <c r="L15" s="11"/>
      <c r="M15" s="11"/>
    </row>
    <row r="16" spans="1:13" ht="18">
      <c r="A16" s="9">
        <f>A15+1</f>
        <v>9</v>
      </c>
      <c r="B16" s="12">
        <v>39581</v>
      </c>
      <c r="C16" s="9" t="s">
        <v>71</v>
      </c>
      <c r="D16" s="10"/>
      <c r="E16" s="10">
        <v>3900</v>
      </c>
      <c r="F16" s="9"/>
      <c r="G16" s="10"/>
      <c r="H16" s="10">
        <v>700</v>
      </c>
      <c r="I16" s="9"/>
      <c r="J16" s="10">
        <f t="shared" si="0"/>
        <v>38454.43</v>
      </c>
      <c r="K16" s="11"/>
      <c r="L16" s="11"/>
      <c r="M16" s="11"/>
    </row>
    <row r="17" spans="1:13" ht="18">
      <c r="A17" s="9">
        <v>9</v>
      </c>
      <c r="B17" s="12">
        <v>39582</v>
      </c>
      <c r="C17" s="9" t="s">
        <v>72</v>
      </c>
      <c r="D17" s="10"/>
      <c r="E17" s="10">
        <v>3900</v>
      </c>
      <c r="F17" s="9"/>
      <c r="G17" s="10"/>
      <c r="H17" s="10">
        <v>700</v>
      </c>
      <c r="I17" s="9"/>
      <c r="J17" s="10">
        <f t="shared" si="0"/>
        <v>43054.43</v>
      </c>
      <c r="K17" s="11"/>
      <c r="L17" s="11"/>
      <c r="M17" s="11"/>
    </row>
    <row r="18" spans="1:13" ht="18">
      <c r="A18" s="9">
        <f>A17+1</f>
        <v>10</v>
      </c>
      <c r="B18" s="12">
        <v>39584</v>
      </c>
      <c r="C18" s="9" t="s">
        <v>73</v>
      </c>
      <c r="D18" s="10"/>
      <c r="E18" s="10">
        <v>3900</v>
      </c>
      <c r="F18" s="9"/>
      <c r="G18" s="10"/>
      <c r="H18" s="10">
        <v>700</v>
      </c>
      <c r="I18" s="9"/>
      <c r="J18" s="10">
        <f t="shared" si="0"/>
        <v>47654.43</v>
      </c>
      <c r="K18" s="11"/>
      <c r="L18" s="11"/>
      <c r="M18" s="11"/>
    </row>
    <row r="19" spans="1:13" ht="18">
      <c r="A19" s="9">
        <v>10</v>
      </c>
      <c r="B19" s="12">
        <v>39587</v>
      </c>
      <c r="C19" s="9" t="s">
        <v>74</v>
      </c>
      <c r="D19" s="10"/>
      <c r="E19" s="10">
        <v>3900</v>
      </c>
      <c r="F19" s="9"/>
      <c r="G19" s="10"/>
      <c r="H19" s="10">
        <v>700</v>
      </c>
      <c r="I19" s="9"/>
      <c r="J19" s="10">
        <f t="shared" si="0"/>
        <v>52254.43</v>
      </c>
      <c r="K19" s="11"/>
      <c r="L19" s="11"/>
      <c r="M19" s="11"/>
    </row>
    <row r="20" spans="1:13" ht="18">
      <c r="A20" s="9">
        <f>A19+1</f>
        <v>11</v>
      </c>
      <c r="B20" s="12">
        <v>39587</v>
      </c>
      <c r="C20" s="9" t="s">
        <v>75</v>
      </c>
      <c r="D20" s="10">
        <v>19525</v>
      </c>
      <c r="E20" s="10" t="s">
        <v>76</v>
      </c>
      <c r="F20" s="9"/>
      <c r="G20" s="10"/>
      <c r="H20" s="10"/>
      <c r="I20" s="9"/>
      <c r="J20" s="10">
        <f>J19-D20</f>
        <v>32729.43</v>
      </c>
      <c r="K20" s="11"/>
      <c r="L20" s="11"/>
      <c r="M20" s="11"/>
    </row>
    <row r="21" spans="1:13" ht="18">
      <c r="A21" s="9">
        <f>A20+1</f>
        <v>12</v>
      </c>
      <c r="B21" s="12">
        <v>39588</v>
      </c>
      <c r="C21" s="9" t="s">
        <v>47</v>
      </c>
      <c r="D21" s="10"/>
      <c r="E21" s="10"/>
      <c r="F21" s="9"/>
      <c r="G21" s="10">
        <v>1460.99</v>
      </c>
      <c r="H21" s="10"/>
      <c r="I21" s="9"/>
      <c r="J21" s="10">
        <f t="shared" si="0"/>
        <v>31268.44</v>
      </c>
      <c r="K21" s="11"/>
      <c r="L21" s="11"/>
      <c r="M21" s="11"/>
    </row>
    <row r="22" spans="1:13" ht="18">
      <c r="A22" s="9">
        <f>A21+1</f>
        <v>13</v>
      </c>
      <c r="B22" s="12">
        <v>39589</v>
      </c>
      <c r="C22" s="9" t="s">
        <v>77</v>
      </c>
      <c r="D22" s="10"/>
      <c r="E22" s="10">
        <v>3900</v>
      </c>
      <c r="F22" s="9"/>
      <c r="G22" s="10"/>
      <c r="H22" s="10">
        <v>700</v>
      </c>
      <c r="I22" s="9"/>
      <c r="J22" s="10">
        <f t="shared" si="0"/>
        <v>35868.44</v>
      </c>
      <c r="K22" s="11"/>
      <c r="L22" s="11"/>
      <c r="M22" s="11"/>
    </row>
    <row r="23" spans="1:13" ht="18">
      <c r="A23" s="9">
        <v>13</v>
      </c>
      <c r="B23" s="12">
        <v>39590</v>
      </c>
      <c r="C23" s="9" t="s">
        <v>78</v>
      </c>
      <c r="D23" s="10"/>
      <c r="E23" s="10">
        <v>3900</v>
      </c>
      <c r="F23" s="9"/>
      <c r="G23" s="10"/>
      <c r="H23" s="10"/>
      <c r="I23" s="9"/>
      <c r="J23" s="10">
        <f t="shared" si="0"/>
        <v>39768.44</v>
      </c>
      <c r="K23" s="11"/>
      <c r="L23" s="11"/>
      <c r="M23" s="11"/>
    </row>
    <row r="24" spans="1:13" ht="18">
      <c r="A24" s="9">
        <v>14</v>
      </c>
      <c r="B24" s="12">
        <v>39590</v>
      </c>
      <c r="C24" s="9" t="s">
        <v>79</v>
      </c>
      <c r="D24" s="10"/>
      <c r="E24" s="10">
        <v>3900</v>
      </c>
      <c r="F24" s="9"/>
      <c r="G24" s="10"/>
      <c r="H24" s="10">
        <v>700</v>
      </c>
      <c r="I24" s="9"/>
      <c r="J24" s="10">
        <f t="shared" si="0"/>
        <v>44368.44</v>
      </c>
      <c r="K24" s="11"/>
      <c r="L24" s="11"/>
      <c r="M24" s="11"/>
    </row>
    <row r="25" spans="1:13" ht="18">
      <c r="A25" s="9">
        <v>15</v>
      </c>
      <c r="B25" s="12">
        <v>39594</v>
      </c>
      <c r="C25" s="9" t="s">
        <v>80</v>
      </c>
      <c r="D25" s="10"/>
      <c r="E25" s="10">
        <v>3900</v>
      </c>
      <c r="F25" s="9"/>
      <c r="G25" s="10"/>
      <c r="H25" s="10">
        <v>700</v>
      </c>
      <c r="I25" s="9"/>
      <c r="J25" s="10">
        <f t="shared" si="0"/>
        <v>48968.44</v>
      </c>
      <c r="K25" s="11"/>
      <c r="L25" s="11"/>
      <c r="M25" s="11"/>
    </row>
    <row r="26" spans="1:13" ht="18">
      <c r="A26" s="9">
        <v>16</v>
      </c>
      <c r="B26" s="12">
        <v>39598</v>
      </c>
      <c r="C26" s="9" t="s">
        <v>81</v>
      </c>
      <c r="D26" s="10"/>
      <c r="E26" s="10">
        <v>3900</v>
      </c>
      <c r="F26" s="9"/>
      <c r="G26" s="10"/>
      <c r="H26" s="10">
        <v>700</v>
      </c>
      <c r="I26" s="9"/>
      <c r="J26" s="10">
        <f t="shared" si="0"/>
        <v>53568.44</v>
      </c>
      <c r="K26" s="11"/>
      <c r="L26" s="11"/>
      <c r="M26" s="11"/>
    </row>
    <row r="27" spans="1:13" ht="18">
      <c r="A27" s="9">
        <v>17</v>
      </c>
      <c r="B27" s="12">
        <v>39609</v>
      </c>
      <c r="C27" s="9" t="s">
        <v>82</v>
      </c>
      <c r="D27" s="10"/>
      <c r="E27" s="10">
        <v>3900</v>
      </c>
      <c r="F27" s="9"/>
      <c r="G27" s="10"/>
      <c r="H27" s="10">
        <v>700</v>
      </c>
      <c r="I27" s="9"/>
      <c r="J27" s="10">
        <f t="shared" si="0"/>
        <v>58168.44</v>
      </c>
      <c r="K27" s="11"/>
      <c r="L27" s="11"/>
      <c r="M27" s="11"/>
    </row>
    <row r="28" spans="1:13" ht="18">
      <c r="A28" s="9">
        <v>17</v>
      </c>
      <c r="B28" s="12">
        <v>39610</v>
      </c>
      <c r="C28" s="9" t="s">
        <v>83</v>
      </c>
      <c r="D28" s="10"/>
      <c r="E28" s="10">
        <v>3900</v>
      </c>
      <c r="F28" s="9"/>
      <c r="G28" s="10"/>
      <c r="H28" s="10">
        <v>700</v>
      </c>
      <c r="I28" s="9"/>
      <c r="J28" s="10">
        <f t="shared" si="0"/>
        <v>62768.44</v>
      </c>
      <c r="K28" s="11"/>
      <c r="L28" s="11"/>
      <c r="M28" s="11"/>
    </row>
    <row r="29" spans="1:13" ht="18">
      <c r="A29" s="9">
        <f>A28+1</f>
        <v>18</v>
      </c>
      <c r="B29" s="12">
        <v>39645</v>
      </c>
      <c r="C29" s="9" t="s">
        <v>84</v>
      </c>
      <c r="D29" s="10"/>
      <c r="E29" s="10">
        <v>3900</v>
      </c>
      <c r="F29" s="9"/>
      <c r="G29" s="10"/>
      <c r="H29" s="10">
        <v>700</v>
      </c>
      <c r="I29" s="9"/>
      <c r="J29" s="10">
        <f t="shared" si="0"/>
        <v>67368.44</v>
      </c>
      <c r="K29" s="11"/>
      <c r="L29" s="11"/>
      <c r="M29" s="11"/>
    </row>
    <row r="30" spans="1:13" ht="18">
      <c r="A30" s="9">
        <f>A29+1</f>
        <v>19</v>
      </c>
      <c r="B30" s="12">
        <v>39650</v>
      </c>
      <c r="C30" s="9" t="s">
        <v>85</v>
      </c>
      <c r="D30" s="10"/>
      <c r="E30" s="10">
        <v>3900</v>
      </c>
      <c r="F30" s="9"/>
      <c r="G30" s="10"/>
      <c r="H30" s="10">
        <v>700</v>
      </c>
      <c r="I30" s="9"/>
      <c r="J30" s="10">
        <f t="shared" si="0"/>
        <v>71968.44</v>
      </c>
      <c r="K30" s="11"/>
      <c r="L30" s="11"/>
      <c r="M30" s="11"/>
    </row>
    <row r="31" spans="1:13" ht="18">
      <c r="A31" s="9">
        <f>A30+1</f>
        <v>20</v>
      </c>
      <c r="B31" s="12">
        <v>39680</v>
      </c>
      <c r="C31" s="9" t="s">
        <v>47</v>
      </c>
      <c r="D31" s="10"/>
      <c r="E31" s="10"/>
      <c r="F31" s="9"/>
      <c r="G31" s="10">
        <v>1116.75</v>
      </c>
      <c r="H31" s="10"/>
      <c r="I31" s="9"/>
      <c r="J31" s="10">
        <f t="shared" si="0"/>
        <v>70851.69</v>
      </c>
      <c r="K31" s="11"/>
      <c r="L31" s="11"/>
      <c r="M31" s="11"/>
    </row>
    <row r="32" spans="1:13" ht="18">
      <c r="A32" s="9">
        <f>A31+1</f>
        <v>21</v>
      </c>
      <c r="B32" s="12">
        <v>39693</v>
      </c>
      <c r="C32" s="9" t="s">
        <v>87</v>
      </c>
      <c r="D32" s="10"/>
      <c r="E32" s="10">
        <v>3900</v>
      </c>
      <c r="F32" s="9"/>
      <c r="G32" s="10"/>
      <c r="H32" s="10">
        <v>700</v>
      </c>
      <c r="I32" s="9"/>
      <c r="J32" s="10">
        <f t="shared" si="0"/>
        <v>75451.69</v>
      </c>
      <c r="K32" s="11"/>
      <c r="L32" s="11"/>
      <c r="M32" s="11"/>
    </row>
    <row r="33" spans="1:13" ht="18">
      <c r="A33" s="9">
        <v>21</v>
      </c>
      <c r="B33" s="12">
        <v>39693</v>
      </c>
      <c r="C33" s="9" t="s">
        <v>86</v>
      </c>
      <c r="D33" s="10"/>
      <c r="E33" s="10">
        <v>3900</v>
      </c>
      <c r="F33" s="9"/>
      <c r="G33" s="10"/>
      <c r="H33" s="10">
        <v>700</v>
      </c>
      <c r="I33" s="9"/>
      <c r="J33" s="10">
        <f t="shared" si="0"/>
        <v>80051.69</v>
      </c>
      <c r="K33" s="11"/>
      <c r="L33" s="11"/>
      <c r="M33" s="11"/>
    </row>
    <row r="34" spans="1:13" ht="18">
      <c r="A34" s="9">
        <v>21</v>
      </c>
      <c r="B34" s="12">
        <v>39695</v>
      </c>
      <c r="C34" s="9" t="s">
        <v>88</v>
      </c>
      <c r="D34" s="10"/>
      <c r="E34" s="10">
        <v>7700</v>
      </c>
      <c r="F34" s="9"/>
      <c r="G34" s="10"/>
      <c r="H34" s="10">
        <v>1600</v>
      </c>
      <c r="I34" s="9"/>
      <c r="J34" s="10">
        <f t="shared" si="0"/>
        <v>89351.69</v>
      </c>
      <c r="K34" s="11"/>
      <c r="L34" s="11"/>
      <c r="M34" s="11"/>
    </row>
    <row r="35" spans="1:13" ht="18">
      <c r="A35" s="9">
        <v>21</v>
      </c>
      <c r="B35" s="12">
        <v>39699</v>
      </c>
      <c r="C35" s="9" t="s">
        <v>89</v>
      </c>
      <c r="D35" s="10"/>
      <c r="E35" s="10">
        <v>3900</v>
      </c>
      <c r="F35" s="9"/>
      <c r="G35" s="10"/>
      <c r="H35" s="10"/>
      <c r="I35" s="9"/>
      <c r="J35" s="10">
        <f t="shared" si="0"/>
        <v>93251.69</v>
      </c>
      <c r="K35" s="11"/>
      <c r="L35" s="11"/>
      <c r="M35" s="11"/>
    </row>
    <row r="36" spans="1:13" ht="18">
      <c r="A36" s="9">
        <v>21</v>
      </c>
      <c r="B36" s="12">
        <v>39702</v>
      </c>
      <c r="C36" s="9" t="s">
        <v>90</v>
      </c>
      <c r="D36" s="10"/>
      <c r="E36" s="10">
        <v>3900</v>
      </c>
      <c r="F36" s="9"/>
      <c r="G36" s="10"/>
      <c r="H36" s="10"/>
      <c r="I36" s="9"/>
      <c r="J36" s="10">
        <f t="shared" si="0"/>
        <v>97151.69</v>
      </c>
      <c r="K36" s="11"/>
      <c r="L36" s="11"/>
      <c r="M36" s="11"/>
    </row>
    <row r="37" spans="1:13" ht="18">
      <c r="A37" s="9">
        <f>A36+1</f>
        <v>22</v>
      </c>
      <c r="B37" s="12">
        <v>39719</v>
      </c>
      <c r="C37" s="9" t="s">
        <v>91</v>
      </c>
      <c r="D37" s="10"/>
      <c r="E37" s="10"/>
      <c r="F37" s="9"/>
      <c r="G37" s="10">
        <v>885</v>
      </c>
      <c r="H37" s="10"/>
      <c r="I37" s="9"/>
      <c r="J37" s="10">
        <f t="shared" si="0"/>
        <v>96266.69</v>
      </c>
      <c r="K37" s="11"/>
      <c r="L37" s="11"/>
      <c r="M37" s="11"/>
    </row>
    <row r="38" spans="1:13" ht="18">
      <c r="A38" s="9">
        <f>A37+1</f>
        <v>23</v>
      </c>
      <c r="B38" s="12">
        <v>39772</v>
      </c>
      <c r="C38" s="9" t="s">
        <v>47</v>
      </c>
      <c r="D38" s="10"/>
      <c r="E38" s="10"/>
      <c r="F38" s="9"/>
      <c r="G38" s="10">
        <v>1181.41</v>
      </c>
      <c r="H38" s="10"/>
      <c r="I38" s="9"/>
      <c r="J38" s="10">
        <f t="shared" si="0"/>
        <v>95085.28</v>
      </c>
      <c r="K38" s="11"/>
      <c r="L38" s="11"/>
      <c r="M38" s="11"/>
    </row>
    <row r="39" spans="1:13" ht="18">
      <c r="A39" s="9">
        <f>A38+1</f>
        <v>24</v>
      </c>
      <c r="B39" s="12">
        <v>39790</v>
      </c>
      <c r="C39" s="9" t="s">
        <v>93</v>
      </c>
      <c r="D39" s="10"/>
      <c r="E39" s="10">
        <v>3900</v>
      </c>
      <c r="F39" s="9"/>
      <c r="G39" s="10"/>
      <c r="H39" s="10">
        <v>700</v>
      </c>
      <c r="I39" s="9"/>
      <c r="J39" s="10">
        <f t="shared" si="0"/>
        <v>99685.28</v>
      </c>
      <c r="K39" s="11"/>
      <c r="L39" s="11"/>
      <c r="M39" s="11"/>
    </row>
    <row r="40" spans="1:13" ht="18">
      <c r="A40" s="9">
        <v>24</v>
      </c>
      <c r="B40" s="12">
        <v>39793</v>
      </c>
      <c r="C40" s="9" t="s">
        <v>92</v>
      </c>
      <c r="D40" s="10"/>
      <c r="E40" s="10">
        <v>3900</v>
      </c>
      <c r="F40" s="9"/>
      <c r="G40" s="10"/>
      <c r="H40" s="10"/>
      <c r="I40" s="9"/>
      <c r="J40" s="10">
        <f t="shared" si="0"/>
        <v>103585.28</v>
      </c>
      <c r="K40" s="11"/>
      <c r="L40" s="11"/>
      <c r="M40" s="11"/>
    </row>
    <row r="41" spans="1:13" ht="18">
      <c r="A41" s="9">
        <v>24</v>
      </c>
      <c r="B41" s="12">
        <v>40178</v>
      </c>
      <c r="C41" s="9" t="s">
        <v>94</v>
      </c>
      <c r="D41" s="10"/>
      <c r="E41" s="10">
        <v>449.91</v>
      </c>
      <c r="F41" s="9"/>
      <c r="G41" s="10"/>
      <c r="H41" s="10"/>
      <c r="I41" s="9"/>
      <c r="J41" s="10">
        <f t="shared" si="0"/>
        <v>104035.19</v>
      </c>
      <c r="K41" s="11"/>
      <c r="L41" s="11"/>
      <c r="M41" s="11"/>
    </row>
    <row r="42" spans="1:13" ht="18">
      <c r="A42" s="9"/>
      <c r="B42" s="9"/>
      <c r="C42" s="9"/>
      <c r="D42" s="10"/>
      <c r="E42" s="10"/>
      <c r="F42" s="9"/>
      <c r="G42" s="10"/>
      <c r="H42" s="10"/>
      <c r="I42" s="9"/>
      <c r="J42" s="10"/>
      <c r="K42" s="11"/>
      <c r="L42" s="11"/>
      <c r="M42" s="11"/>
    </row>
    <row r="43" spans="1:13" ht="18">
      <c r="A43" s="9"/>
      <c r="B43" s="9"/>
      <c r="C43" s="9" t="s">
        <v>44</v>
      </c>
      <c r="D43" s="10">
        <f>SUM(D7:D42)</f>
        <v>33451.5</v>
      </c>
      <c r="E43" s="10">
        <f>SUM(E6:E42)</f>
        <v>117764.51000000001</v>
      </c>
      <c r="F43" s="9"/>
      <c r="G43" s="10">
        <f>SUM(G7:G42)</f>
        <v>5843.219999999999</v>
      </c>
      <c r="H43" s="10">
        <f>SUM(H6:H42)</f>
        <v>25565.399999999998</v>
      </c>
      <c r="I43" s="9"/>
      <c r="J43" s="10"/>
      <c r="K43" s="11"/>
      <c r="L43" s="11"/>
      <c r="M43" s="11"/>
    </row>
    <row r="44" spans="1:13" ht="18">
      <c r="A44" s="9"/>
      <c r="B44" s="9"/>
      <c r="C44" s="9"/>
      <c r="D44" s="10"/>
      <c r="E44" s="10"/>
      <c r="F44" s="9"/>
      <c r="G44" s="10"/>
      <c r="H44" s="10"/>
      <c r="I44" s="9"/>
      <c r="J44" s="10"/>
      <c r="K44" s="11"/>
      <c r="L44" s="11"/>
      <c r="M44" s="11"/>
    </row>
    <row r="45" spans="1:13" ht="18">
      <c r="A45" s="9"/>
      <c r="B45" s="9"/>
      <c r="C45" s="7" t="s">
        <v>48</v>
      </c>
      <c r="D45" s="10"/>
      <c r="E45" s="8">
        <f>E43-D43</f>
        <v>84313.01000000001</v>
      </c>
      <c r="F45" s="9"/>
      <c r="G45" s="10"/>
      <c r="H45" s="8">
        <f>H43-G43</f>
        <v>19722.18</v>
      </c>
      <c r="I45" s="9"/>
      <c r="J45" s="10"/>
      <c r="K45" s="11"/>
      <c r="L45" s="11"/>
      <c r="M45" s="11"/>
    </row>
    <row r="46" spans="1:13" ht="18">
      <c r="A46" s="9"/>
      <c r="B46" s="9"/>
      <c r="C46" s="9"/>
      <c r="D46" s="10"/>
      <c r="E46" s="10"/>
      <c r="F46" s="9"/>
      <c r="G46" s="10"/>
      <c r="H46" s="10"/>
      <c r="I46" s="9"/>
      <c r="J46" s="10"/>
      <c r="K46" s="11"/>
      <c r="L46" s="11"/>
      <c r="M46" s="11"/>
    </row>
    <row r="47" spans="1:13" ht="18">
      <c r="A47" s="9"/>
      <c r="B47" s="9"/>
      <c r="C47" s="9"/>
      <c r="D47" s="10"/>
      <c r="E47" s="10"/>
      <c r="F47" s="9"/>
      <c r="G47" s="10"/>
      <c r="H47" s="10"/>
      <c r="I47" s="9"/>
      <c r="J47" s="10"/>
      <c r="K47" s="11"/>
      <c r="L47" s="11"/>
      <c r="M47" s="11"/>
    </row>
    <row r="48" spans="1:13" ht="18">
      <c r="A48" s="9"/>
      <c r="B48" s="9"/>
      <c r="C48" s="9"/>
      <c r="D48" s="10"/>
      <c r="E48" s="10"/>
      <c r="F48" s="9"/>
      <c r="G48" s="10"/>
      <c r="H48" s="10"/>
      <c r="I48" s="9"/>
      <c r="J48" s="10"/>
      <c r="K48" s="11"/>
      <c r="L48" s="11"/>
      <c r="M48" s="11"/>
    </row>
    <row r="49" spans="1:13" ht="18">
      <c r="A49" s="9"/>
      <c r="B49" s="12"/>
      <c r="C49" s="9"/>
      <c r="D49" s="10"/>
      <c r="E49" s="10"/>
      <c r="F49" s="9"/>
      <c r="G49" s="10"/>
      <c r="H49" s="10"/>
      <c r="I49" s="9"/>
      <c r="J49" s="10"/>
      <c r="K49" s="11"/>
      <c r="L49" s="11"/>
      <c r="M49" s="11"/>
    </row>
    <row r="50" spans="1:13" ht="18">
      <c r="A50" s="9"/>
      <c r="B50" s="9"/>
      <c r="C50" s="9"/>
      <c r="D50" s="10"/>
      <c r="E50" s="10"/>
      <c r="F50" s="9"/>
      <c r="G50" s="10"/>
      <c r="H50" s="10"/>
      <c r="I50" s="9"/>
      <c r="J50" s="10"/>
      <c r="K50" s="11"/>
      <c r="L50" s="11"/>
      <c r="M50" s="11"/>
    </row>
    <row r="51" spans="1:13" ht="18">
      <c r="A51" s="9"/>
      <c r="B51" s="9"/>
      <c r="C51" s="9"/>
      <c r="D51" s="10"/>
      <c r="E51" s="10"/>
      <c r="F51" s="9"/>
      <c r="G51" s="10"/>
      <c r="H51" s="10"/>
      <c r="I51" s="9"/>
      <c r="J51" s="10"/>
      <c r="K51" s="11"/>
      <c r="L51" s="11"/>
      <c r="M51" s="11"/>
    </row>
    <row r="52" spans="1:13" ht="18">
      <c r="A52" s="9"/>
      <c r="B52" s="9"/>
      <c r="C52" s="9"/>
      <c r="D52" s="10"/>
      <c r="E52" s="10"/>
      <c r="F52" s="9"/>
      <c r="G52" s="10"/>
      <c r="H52" s="10"/>
      <c r="I52" s="9"/>
      <c r="J52" s="10"/>
      <c r="K52" s="11"/>
      <c r="L52" s="11"/>
      <c r="M52" s="11"/>
    </row>
    <row r="53" spans="1:13" ht="18">
      <c r="A53" s="9"/>
      <c r="B53" s="9"/>
      <c r="C53" s="9"/>
      <c r="D53" s="10"/>
      <c r="E53" s="10"/>
      <c r="F53" s="9"/>
      <c r="G53" s="10"/>
      <c r="H53" s="10"/>
      <c r="I53" s="9"/>
      <c r="J53" s="10"/>
      <c r="K53" s="11"/>
      <c r="L53" s="11"/>
      <c r="M53" s="11"/>
    </row>
    <row r="54" spans="1:13" ht="18">
      <c r="A54" s="11"/>
      <c r="B54" s="11"/>
      <c r="C54" s="11"/>
      <c r="D54" s="13"/>
      <c r="E54" s="13"/>
      <c r="F54" s="11"/>
      <c r="G54" s="13"/>
      <c r="H54" s="13"/>
      <c r="I54" s="11"/>
      <c r="J54" s="13"/>
      <c r="K54" s="11"/>
      <c r="L54" s="11"/>
      <c r="M54" s="11"/>
    </row>
  </sheetData>
  <sheetProtection/>
  <printOptions gridLines="1"/>
  <pageMargins left="0.787401575" right="0.787401575" top="0.89" bottom="0.49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7.00390625" style="0" customWidth="1"/>
    <col min="2" max="2" width="22.421875" style="0" customWidth="1"/>
    <col min="3" max="3" width="20.140625" style="0" customWidth="1"/>
    <col min="4" max="16384" width="11.421875" style="0" customWidth="1"/>
  </cols>
  <sheetData>
    <row r="1" spans="1:8" s="20" customFormat="1" ht="52.5" customHeight="1">
      <c r="A1" s="20" t="s">
        <v>95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96</v>
      </c>
      <c r="C5" s="19">
        <f>'2008'!E6</f>
        <v>12614.599999999997</v>
      </c>
    </row>
    <row r="6" spans="1:4" s="1" customFormat="1" ht="18">
      <c r="A6" s="1" t="s">
        <v>54</v>
      </c>
      <c r="C6" s="19">
        <v>104700</v>
      </c>
      <c r="D6" s="25" t="s">
        <v>97</v>
      </c>
    </row>
    <row r="7" spans="1:2" s="1" customFormat="1" ht="18">
      <c r="A7" s="1" t="s">
        <v>55</v>
      </c>
      <c r="B7" s="19">
        <f>'2008'!D7+'2008'!D20</f>
        <v>33450</v>
      </c>
    </row>
    <row r="8" spans="1:2" s="1" customFormat="1" ht="18">
      <c r="A8" s="1" t="s">
        <v>57</v>
      </c>
      <c r="B8" s="19">
        <v>0</v>
      </c>
    </row>
    <row r="9" spans="1:2" s="1" customFormat="1" ht="18">
      <c r="A9" s="1" t="s">
        <v>10</v>
      </c>
      <c r="B9" s="19">
        <v>0</v>
      </c>
    </row>
    <row r="10" spans="1:2" s="1" customFormat="1" ht="18">
      <c r="A10" s="1" t="s">
        <v>63</v>
      </c>
      <c r="B10" s="19">
        <f>'2008'!D9</f>
        <v>1.5</v>
      </c>
    </row>
    <row r="11" spans="1:3" s="1" customFormat="1" ht="18">
      <c r="A11" s="1" t="s">
        <v>101</v>
      </c>
      <c r="C11" s="19">
        <f>'2008'!E41</f>
        <v>449.91</v>
      </c>
    </row>
    <row r="12" spans="1:3" s="23" customFormat="1" ht="18">
      <c r="A12" s="23" t="s">
        <v>53</v>
      </c>
      <c r="B12" s="24">
        <f>SUM(B7:B11)</f>
        <v>33451.5</v>
      </c>
      <c r="C12" s="24">
        <f>SUM(C5:C11)</f>
        <v>117764.51</v>
      </c>
    </row>
    <row r="13" s="1" customFormat="1" ht="18"/>
    <row r="14" spans="1:3" s="23" customFormat="1" ht="22.5">
      <c r="A14" s="23" t="s">
        <v>98</v>
      </c>
      <c r="C14" s="22">
        <f>C12-B12</f>
        <v>84313.01</v>
      </c>
    </row>
    <row r="15" s="1" customFormat="1" ht="18"/>
    <row r="16" s="1" customFormat="1" ht="18"/>
    <row r="17" s="2" customFormat="1" ht="27"/>
    <row r="18" spans="2:4" s="2" customFormat="1" ht="27.75">
      <c r="B18" s="15" t="s">
        <v>40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" t="s">
        <v>96</v>
      </c>
      <c r="C20" s="19">
        <f>'2008'!H6</f>
        <v>11865.399999999998</v>
      </c>
    </row>
    <row r="21" spans="1:4" s="1" customFormat="1" ht="18">
      <c r="A21" s="1" t="s">
        <v>54</v>
      </c>
      <c r="C21" s="19">
        <f>'2008'!H43-C20</f>
        <v>13700</v>
      </c>
      <c r="D21" s="25" t="s">
        <v>99</v>
      </c>
    </row>
    <row r="22" spans="1:2" s="1" customFormat="1" ht="18">
      <c r="A22" s="1" t="s">
        <v>60</v>
      </c>
      <c r="B22" s="19">
        <f>'2008'!G8+'2008'!G21+'2008'!G31+'2008'!G38</f>
        <v>4958.22</v>
      </c>
    </row>
    <row r="23" spans="1:2" s="1" customFormat="1" ht="18">
      <c r="A23" s="1" t="s">
        <v>56</v>
      </c>
      <c r="B23" s="19">
        <v>0</v>
      </c>
    </row>
    <row r="24" spans="1:2" s="1" customFormat="1" ht="18">
      <c r="A24" s="1" t="s">
        <v>62</v>
      </c>
      <c r="B24" s="19">
        <v>0</v>
      </c>
    </row>
    <row r="25" spans="1:2" s="1" customFormat="1" ht="18">
      <c r="A25" s="1" t="s">
        <v>61</v>
      </c>
      <c r="B25" s="19">
        <f>'2008'!G37</f>
        <v>885</v>
      </c>
    </row>
    <row r="26" s="1" customFormat="1" ht="18"/>
    <row r="27" spans="1:3" s="23" customFormat="1" ht="18">
      <c r="A27" s="23" t="s">
        <v>53</v>
      </c>
      <c r="B27" s="24">
        <f>SUM(B22:B26)</f>
        <v>5843.22</v>
      </c>
      <c r="C27" s="24">
        <f>SUM(C20:C26)</f>
        <v>25565.399999999998</v>
      </c>
    </row>
    <row r="28" s="23" customFormat="1" ht="18"/>
    <row r="29" spans="1:3" s="23" customFormat="1" ht="22.5">
      <c r="A29" s="23" t="s">
        <v>98</v>
      </c>
      <c r="C29" s="22">
        <f>C27-B27</f>
        <v>19722.179999999997</v>
      </c>
    </row>
    <row r="30" s="1" customFormat="1" ht="18"/>
    <row r="31" s="1" customFormat="1" ht="18"/>
    <row r="32" spans="1:3" s="1" customFormat="1" ht="18">
      <c r="A32" s="1" t="s">
        <v>100</v>
      </c>
      <c r="C32" s="19">
        <f>C14+C29</f>
        <v>104035.18999999999</v>
      </c>
    </row>
    <row r="33" s="1" customFormat="1" ht="18"/>
    <row r="34" s="1" customFormat="1" ht="18"/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</sheetData>
  <sheetProtection/>
  <printOptions gridLines="1"/>
  <pageMargins left="0.76" right="0.27" top="0.984251969" bottom="0.984251969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34">
      <selection activeCell="E6" sqref="E6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38.0039062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7.421875" style="3" customWidth="1"/>
    <col min="11" max="16384" width="11.421875" style="1" customWidth="1"/>
  </cols>
  <sheetData>
    <row r="1" spans="3:9" ht="52.5" customHeight="1">
      <c r="C1" s="2" t="s">
        <v>102</v>
      </c>
      <c r="D1" s="14"/>
      <c r="E1" s="14"/>
      <c r="F1" s="2"/>
      <c r="G1" s="14"/>
      <c r="H1" s="14"/>
      <c r="I1" s="2"/>
    </row>
    <row r="2" spans="3:9" ht="19.5" customHeight="1">
      <c r="C2" s="2"/>
      <c r="D2" s="14"/>
      <c r="E2" s="14"/>
      <c r="F2" s="2"/>
      <c r="G2" s="14"/>
      <c r="H2" s="14"/>
      <c r="I2" s="2"/>
    </row>
    <row r="3" spans="4:11" ht="18">
      <c r="D3" s="3" t="s">
        <v>39</v>
      </c>
      <c r="G3" s="3" t="s">
        <v>40</v>
      </c>
      <c r="J3" s="8" t="s">
        <v>49</v>
      </c>
      <c r="K3" s="7" t="s">
        <v>145</v>
      </c>
    </row>
    <row r="4" spans="1:10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6" t="s">
        <v>4</v>
      </c>
    </row>
    <row r="5" spans="1:10" ht="18">
      <c r="A5" s="7"/>
      <c r="B5" s="7"/>
      <c r="C5" s="7"/>
      <c r="D5" s="8"/>
      <c r="E5" s="8"/>
      <c r="F5" s="7"/>
      <c r="G5" s="8"/>
      <c r="H5" s="8"/>
      <c r="I5" s="7"/>
      <c r="J5" s="8"/>
    </row>
    <row r="6" spans="1:13" ht="18">
      <c r="A6" s="9"/>
      <c r="B6" s="9"/>
      <c r="C6" s="9" t="s">
        <v>103</v>
      </c>
      <c r="D6" s="10"/>
      <c r="E6" s="10">
        <f>'Resultat 2008'!C14</f>
        <v>84313.01</v>
      </c>
      <c r="F6" s="9"/>
      <c r="G6" s="10"/>
      <c r="H6" s="10">
        <f>'Resultat 2008'!C29</f>
        <v>19722.179999999997</v>
      </c>
      <c r="I6" s="9"/>
      <c r="J6" s="10">
        <f>E6+H6</f>
        <v>104035.18999999999</v>
      </c>
      <c r="K6" s="11"/>
      <c r="L6" s="11"/>
      <c r="M6" s="11"/>
    </row>
    <row r="7" spans="1:13" ht="18">
      <c r="A7" s="9">
        <v>1</v>
      </c>
      <c r="B7" s="12">
        <v>39456</v>
      </c>
      <c r="C7" s="9" t="s">
        <v>75</v>
      </c>
      <c r="D7" s="10">
        <v>15435</v>
      </c>
      <c r="E7" s="10"/>
      <c r="F7" s="9"/>
      <c r="G7" s="10"/>
      <c r="H7" s="10"/>
      <c r="I7" s="9"/>
      <c r="J7" s="10">
        <f>J6-D7+E7-G7+H7</f>
        <v>88600.18999999999</v>
      </c>
      <c r="K7" s="11"/>
      <c r="L7" s="11"/>
      <c r="M7" s="11"/>
    </row>
    <row r="8" spans="1:13" ht="18">
      <c r="A8" s="9">
        <f>A7+1</f>
        <v>2</v>
      </c>
      <c r="B8" s="12">
        <v>39498</v>
      </c>
      <c r="C8" s="9" t="s">
        <v>47</v>
      </c>
      <c r="D8" s="10"/>
      <c r="E8" s="10"/>
      <c r="F8" s="9"/>
      <c r="G8" s="10">
        <v>2857.64</v>
      </c>
      <c r="H8" s="10"/>
      <c r="I8" s="9"/>
      <c r="J8" s="10">
        <f>J7-D8+E8-G8+H8</f>
        <v>85742.54999999999</v>
      </c>
      <c r="K8" s="11"/>
      <c r="L8" s="11"/>
      <c r="M8" s="11"/>
    </row>
    <row r="9" spans="1:10" s="9" customFormat="1" ht="17.25" customHeight="1">
      <c r="A9" s="9">
        <f aca="true" t="shared" si="0" ref="A9:A19">A8+1</f>
        <v>3</v>
      </c>
      <c r="B9" s="12">
        <v>39873</v>
      </c>
      <c r="C9" s="9" t="s">
        <v>106</v>
      </c>
      <c r="D9" s="10"/>
      <c r="E9" s="10"/>
      <c r="G9" s="10">
        <v>5844.5</v>
      </c>
      <c r="H9" s="10"/>
      <c r="J9" s="10">
        <f>J8-D9+E9-G9+H9</f>
        <v>79898.04999999999</v>
      </c>
    </row>
    <row r="10" spans="1:13" ht="18">
      <c r="A10" s="9">
        <v>4</v>
      </c>
      <c r="B10" s="12">
        <v>39917</v>
      </c>
      <c r="C10" s="9" t="s">
        <v>104</v>
      </c>
      <c r="D10" s="10">
        <v>6900</v>
      </c>
      <c r="E10" s="10"/>
      <c r="F10" s="9"/>
      <c r="G10" s="10"/>
      <c r="H10" s="10"/>
      <c r="I10" s="9"/>
      <c r="J10" s="10">
        <f aca="true" t="shared" si="1" ref="J10:J42">J9-D10+E10-G10+H10</f>
        <v>72998.04999999999</v>
      </c>
      <c r="K10" s="11"/>
      <c r="L10" s="11"/>
      <c r="M10" s="11"/>
    </row>
    <row r="11" spans="1:13" ht="18">
      <c r="A11" s="9">
        <v>4</v>
      </c>
      <c r="B11" s="12"/>
      <c r="C11" s="9" t="s">
        <v>105</v>
      </c>
      <c r="D11" s="10">
        <v>6900</v>
      </c>
      <c r="E11" s="10"/>
      <c r="F11" s="9"/>
      <c r="G11" s="10"/>
      <c r="H11" s="10"/>
      <c r="I11" s="9"/>
      <c r="J11" s="10">
        <f t="shared" si="1"/>
        <v>66098.04999999999</v>
      </c>
      <c r="K11" s="11"/>
      <c r="L11" s="11"/>
      <c r="M11" s="11"/>
    </row>
    <row r="12" spans="1:13" ht="18">
      <c r="A12" s="9">
        <f t="shared" si="0"/>
        <v>5</v>
      </c>
      <c r="B12" s="12">
        <v>39923</v>
      </c>
      <c r="C12" s="9" t="s">
        <v>47</v>
      </c>
      <c r="D12" s="10"/>
      <c r="E12" s="10"/>
      <c r="F12" s="9"/>
      <c r="G12" s="10">
        <v>756.99</v>
      </c>
      <c r="H12" s="10"/>
      <c r="I12" s="9"/>
      <c r="J12" s="10">
        <f t="shared" si="1"/>
        <v>65341.05999999999</v>
      </c>
      <c r="K12" s="11"/>
      <c r="L12" s="11"/>
      <c r="M12" s="11"/>
    </row>
    <row r="13" spans="1:13" ht="18">
      <c r="A13" s="9">
        <f t="shared" si="0"/>
        <v>6</v>
      </c>
      <c r="B13" s="12">
        <v>39924</v>
      </c>
      <c r="C13" s="9" t="s">
        <v>75</v>
      </c>
      <c r="D13" s="10">
        <v>16084.65</v>
      </c>
      <c r="E13" s="10"/>
      <c r="F13" s="9"/>
      <c r="G13" s="10"/>
      <c r="H13" s="10"/>
      <c r="I13" s="9"/>
      <c r="J13" s="10">
        <f t="shared" si="1"/>
        <v>49256.40999999999</v>
      </c>
      <c r="K13" s="11"/>
      <c r="L13" s="11"/>
      <c r="M13" s="11"/>
    </row>
    <row r="14" spans="1:13" ht="18">
      <c r="A14" s="9">
        <f t="shared" si="0"/>
        <v>7</v>
      </c>
      <c r="B14" s="12">
        <v>39928</v>
      </c>
      <c r="C14" s="9" t="s">
        <v>106</v>
      </c>
      <c r="D14" s="10"/>
      <c r="E14" s="10"/>
      <c r="F14" s="9"/>
      <c r="G14" s="10">
        <v>1919</v>
      </c>
      <c r="H14" s="10"/>
      <c r="I14" s="9"/>
      <c r="J14" s="10">
        <f t="shared" si="1"/>
        <v>47337.40999999999</v>
      </c>
      <c r="K14" s="11"/>
      <c r="L14" s="11"/>
      <c r="M14" s="11"/>
    </row>
    <row r="15" spans="1:13" ht="18">
      <c r="A15" s="9">
        <f t="shared" si="0"/>
        <v>8</v>
      </c>
      <c r="B15" s="12">
        <v>39947</v>
      </c>
      <c r="C15" s="9" t="s">
        <v>107</v>
      </c>
      <c r="D15" s="10"/>
      <c r="E15" s="10">
        <v>3500</v>
      </c>
      <c r="F15" s="9"/>
      <c r="G15" s="10"/>
      <c r="H15" s="10">
        <v>2000</v>
      </c>
      <c r="I15" s="9"/>
      <c r="J15" s="10">
        <f t="shared" si="1"/>
        <v>52837.40999999999</v>
      </c>
      <c r="K15" s="11"/>
      <c r="L15" s="11"/>
      <c r="M15" s="11"/>
    </row>
    <row r="16" spans="1:13" ht="18">
      <c r="A16" s="9">
        <f t="shared" si="0"/>
        <v>9</v>
      </c>
      <c r="B16" s="12">
        <v>39984</v>
      </c>
      <c r="C16" s="9" t="s">
        <v>47</v>
      </c>
      <c r="D16" s="10"/>
      <c r="E16" s="10"/>
      <c r="F16" s="9"/>
      <c r="G16" s="10">
        <v>1508.13</v>
      </c>
      <c r="H16" s="10"/>
      <c r="I16" s="9"/>
      <c r="J16" s="10">
        <f t="shared" si="1"/>
        <v>51329.27999999999</v>
      </c>
      <c r="K16" s="11"/>
      <c r="L16" s="11"/>
      <c r="M16" s="11"/>
    </row>
    <row r="17" spans="1:13" ht="18">
      <c r="A17" s="9">
        <f t="shared" si="0"/>
        <v>10</v>
      </c>
      <c r="B17" s="12">
        <v>40011</v>
      </c>
      <c r="C17" s="9" t="s">
        <v>108</v>
      </c>
      <c r="D17" s="10"/>
      <c r="E17" s="10"/>
      <c r="F17" s="9"/>
      <c r="G17" s="10">
        <v>2179</v>
      </c>
      <c r="H17" s="10"/>
      <c r="I17" s="9"/>
      <c r="J17" s="10">
        <f t="shared" si="1"/>
        <v>49150.27999999999</v>
      </c>
      <c r="K17" s="11"/>
      <c r="L17" s="11"/>
      <c r="M17" s="11"/>
    </row>
    <row r="18" spans="1:13" ht="18">
      <c r="A18" s="9">
        <f t="shared" si="0"/>
        <v>11</v>
      </c>
      <c r="B18" s="12">
        <v>40045</v>
      </c>
      <c r="C18" s="9" t="s">
        <v>47</v>
      </c>
      <c r="D18" s="10"/>
      <c r="E18" s="10"/>
      <c r="F18" s="9"/>
      <c r="G18" s="10">
        <v>696.45</v>
      </c>
      <c r="H18" s="10"/>
      <c r="I18" s="9"/>
      <c r="J18" s="10">
        <f t="shared" si="1"/>
        <v>48453.829999999994</v>
      </c>
      <c r="K18" s="11"/>
      <c r="L18" s="11"/>
      <c r="M18" s="11"/>
    </row>
    <row r="19" spans="1:13" ht="18">
      <c r="A19" s="9">
        <f t="shared" si="0"/>
        <v>12</v>
      </c>
      <c r="B19" s="12">
        <v>40045</v>
      </c>
      <c r="C19" s="9" t="s">
        <v>109</v>
      </c>
      <c r="D19" s="10">
        <v>23805</v>
      </c>
      <c r="F19" s="9"/>
      <c r="G19" s="10"/>
      <c r="H19" s="10"/>
      <c r="I19" s="9"/>
      <c r="J19" s="10">
        <f t="shared" si="1"/>
        <v>24648.829999999994</v>
      </c>
      <c r="K19" s="11"/>
      <c r="L19" s="11"/>
      <c r="M19" s="11"/>
    </row>
    <row r="20" spans="1:13" ht="18">
      <c r="A20" s="9">
        <v>13</v>
      </c>
      <c r="B20" s="12">
        <v>40051</v>
      </c>
      <c r="C20" s="9" t="s">
        <v>110</v>
      </c>
      <c r="D20" s="10"/>
      <c r="E20" s="10">
        <v>3900</v>
      </c>
      <c r="F20" s="9"/>
      <c r="G20" s="10"/>
      <c r="H20" s="10">
        <v>700</v>
      </c>
      <c r="I20" s="9"/>
      <c r="J20" s="10">
        <f t="shared" si="1"/>
        <v>29248.829999999994</v>
      </c>
      <c r="K20" s="11"/>
      <c r="L20" s="11"/>
      <c r="M20" s="11"/>
    </row>
    <row r="21" spans="1:13" ht="18">
      <c r="A21" s="9">
        <v>14</v>
      </c>
      <c r="B21" s="12">
        <v>40053</v>
      </c>
      <c r="C21" s="9" t="s">
        <v>111</v>
      </c>
      <c r="D21" s="10"/>
      <c r="E21" s="10">
        <v>328.63</v>
      </c>
      <c r="F21" s="9"/>
      <c r="G21" s="10"/>
      <c r="H21" s="10"/>
      <c r="I21" s="9"/>
      <c r="J21" s="10">
        <f t="shared" si="1"/>
        <v>29577.459999999995</v>
      </c>
      <c r="K21" s="11"/>
      <c r="L21" s="11"/>
      <c r="M21" s="11"/>
    </row>
    <row r="22" spans="1:13" ht="18">
      <c r="A22" s="9">
        <v>14</v>
      </c>
      <c r="B22" s="12">
        <v>40053</v>
      </c>
      <c r="C22" s="9" t="s">
        <v>112</v>
      </c>
      <c r="D22" s="10">
        <v>50</v>
      </c>
      <c r="E22" s="10"/>
      <c r="F22" s="9"/>
      <c r="G22" s="10"/>
      <c r="H22" s="10"/>
      <c r="I22" s="9"/>
      <c r="J22" s="10">
        <f t="shared" si="1"/>
        <v>29527.459999999995</v>
      </c>
      <c r="K22" s="11"/>
      <c r="L22" s="11"/>
      <c r="M22" s="11"/>
    </row>
    <row r="23" spans="1:13" ht="18">
      <c r="A23" s="9">
        <v>15</v>
      </c>
      <c r="B23" s="12">
        <v>40423</v>
      </c>
      <c r="C23" s="9" t="s">
        <v>113</v>
      </c>
      <c r="D23" s="10"/>
      <c r="E23" s="10">
        <v>3500</v>
      </c>
      <c r="F23" s="9"/>
      <c r="G23" s="10"/>
      <c r="H23" s="10"/>
      <c r="I23" s="9"/>
      <c r="J23" s="10">
        <f t="shared" si="1"/>
        <v>33027.45999999999</v>
      </c>
      <c r="K23" s="11"/>
      <c r="L23" s="11"/>
      <c r="M23" s="11"/>
    </row>
    <row r="24" spans="1:13" ht="18">
      <c r="A24" s="9">
        <v>15</v>
      </c>
      <c r="B24" s="12">
        <v>40424</v>
      </c>
      <c r="C24" s="9" t="s">
        <v>114</v>
      </c>
      <c r="D24" s="10"/>
      <c r="E24" s="10">
        <v>2333</v>
      </c>
      <c r="F24" s="9"/>
      <c r="G24" s="10"/>
      <c r="H24" s="10"/>
      <c r="I24" s="9"/>
      <c r="J24" s="10">
        <f t="shared" si="1"/>
        <v>35360.45999999999</v>
      </c>
      <c r="K24" s="11"/>
      <c r="L24" s="11"/>
      <c r="M24" s="11"/>
    </row>
    <row r="25" spans="1:13" ht="18">
      <c r="A25" s="9">
        <v>16</v>
      </c>
      <c r="B25" s="12">
        <v>40425</v>
      </c>
      <c r="C25" s="9" t="s">
        <v>115</v>
      </c>
      <c r="D25" s="10"/>
      <c r="E25" s="10">
        <v>3500</v>
      </c>
      <c r="F25" s="9"/>
      <c r="G25" s="10"/>
      <c r="H25" s="10"/>
      <c r="I25" s="9"/>
      <c r="J25" s="10">
        <f t="shared" si="1"/>
        <v>38860.45999999999</v>
      </c>
      <c r="K25" s="11"/>
      <c r="L25" s="11"/>
      <c r="M25" s="11"/>
    </row>
    <row r="26" spans="1:13" ht="18">
      <c r="A26" s="9">
        <v>17</v>
      </c>
      <c r="B26" s="12">
        <v>40430</v>
      </c>
      <c r="C26" s="9" t="s">
        <v>116</v>
      </c>
      <c r="D26" s="10"/>
      <c r="E26" s="10">
        <v>3500</v>
      </c>
      <c r="F26" s="9"/>
      <c r="G26" s="10"/>
      <c r="H26" s="10">
        <v>2500</v>
      </c>
      <c r="I26" s="9"/>
      <c r="J26" s="10">
        <f t="shared" si="1"/>
        <v>44860.45999999999</v>
      </c>
      <c r="K26" s="11"/>
      <c r="L26" s="11"/>
      <c r="M26" s="11"/>
    </row>
    <row r="27" spans="1:13" ht="18">
      <c r="A27" s="9">
        <v>17</v>
      </c>
      <c r="B27" s="12">
        <v>40431</v>
      </c>
      <c r="C27" s="9" t="s">
        <v>117</v>
      </c>
      <c r="D27" s="10"/>
      <c r="E27" s="10">
        <v>3500</v>
      </c>
      <c r="F27" s="9"/>
      <c r="G27" s="10"/>
      <c r="H27" s="10">
        <v>2500</v>
      </c>
      <c r="I27" s="9"/>
      <c r="J27" s="10">
        <f t="shared" si="1"/>
        <v>50860.45999999999</v>
      </c>
      <c r="K27" s="11"/>
      <c r="L27" s="11"/>
      <c r="M27" s="11"/>
    </row>
    <row r="28" spans="1:13" ht="18">
      <c r="A28" s="9">
        <v>17</v>
      </c>
      <c r="B28" s="12">
        <v>40431</v>
      </c>
      <c r="C28" s="9" t="s">
        <v>118</v>
      </c>
      <c r="D28" s="10"/>
      <c r="E28" s="10">
        <v>3500</v>
      </c>
      <c r="F28" s="9"/>
      <c r="G28" s="10"/>
      <c r="H28" s="10">
        <v>2500</v>
      </c>
      <c r="I28" s="9"/>
      <c r="J28" s="10">
        <f t="shared" si="1"/>
        <v>56860.45999999999</v>
      </c>
      <c r="K28" s="11"/>
      <c r="L28" s="11"/>
      <c r="M28" s="11"/>
    </row>
    <row r="29" spans="1:13" ht="18">
      <c r="A29" s="9">
        <v>18</v>
      </c>
      <c r="B29" s="12">
        <v>40431</v>
      </c>
      <c r="C29" s="9" t="s">
        <v>119</v>
      </c>
      <c r="D29" s="10"/>
      <c r="E29" s="10"/>
      <c r="F29" s="9"/>
      <c r="G29" s="10">
        <v>787.5</v>
      </c>
      <c r="H29" s="10"/>
      <c r="I29" s="9"/>
      <c r="J29" s="10">
        <f t="shared" si="1"/>
        <v>56072.95999999999</v>
      </c>
      <c r="K29" s="11"/>
      <c r="L29" s="11"/>
      <c r="M29" s="11"/>
    </row>
    <row r="30" spans="1:13" ht="18">
      <c r="A30" s="9">
        <v>19</v>
      </c>
      <c r="B30" s="12">
        <v>40436</v>
      </c>
      <c r="C30" s="9" t="s">
        <v>120</v>
      </c>
      <c r="D30" s="10"/>
      <c r="E30" s="10">
        <v>3500</v>
      </c>
      <c r="F30" s="9"/>
      <c r="G30" s="10"/>
      <c r="H30" s="10">
        <v>2500</v>
      </c>
      <c r="I30" s="9"/>
      <c r="J30" s="10">
        <f>J29-D30+E30-G30+H30</f>
        <v>62072.95999999999</v>
      </c>
      <c r="K30" s="11"/>
      <c r="L30" s="11"/>
      <c r="M30" s="11"/>
    </row>
    <row r="31" spans="1:13" ht="18">
      <c r="A31" s="9">
        <v>20</v>
      </c>
      <c r="B31" s="12">
        <v>40442</v>
      </c>
      <c r="C31" s="9" t="s">
        <v>122</v>
      </c>
      <c r="D31" s="10"/>
      <c r="E31" s="10">
        <v>2333</v>
      </c>
      <c r="F31" s="9"/>
      <c r="G31" s="10"/>
      <c r="H31" s="10"/>
      <c r="I31" s="9"/>
      <c r="J31" s="10">
        <f>J30-D31+E31-G31+H31</f>
        <v>64405.95999999999</v>
      </c>
      <c r="K31" s="11"/>
      <c r="L31" s="11"/>
      <c r="M31" s="11"/>
    </row>
    <row r="32" spans="1:13" ht="18">
      <c r="A32" s="9">
        <v>21</v>
      </c>
      <c r="B32" s="12">
        <v>40444</v>
      </c>
      <c r="C32" s="9" t="s">
        <v>121</v>
      </c>
      <c r="D32" s="10"/>
      <c r="E32" s="10">
        <v>3500</v>
      </c>
      <c r="F32" s="9"/>
      <c r="G32" s="10"/>
      <c r="H32" s="10">
        <v>2500</v>
      </c>
      <c r="I32" s="9"/>
      <c r="J32" s="10">
        <f>J31-D32+E32-G32+H32</f>
        <v>70405.95999999999</v>
      </c>
      <c r="K32" s="11"/>
      <c r="L32" s="11"/>
      <c r="M32" s="11"/>
    </row>
    <row r="33" spans="1:13" ht="18">
      <c r="A33" s="9">
        <v>22</v>
      </c>
      <c r="B33" s="12">
        <v>40449</v>
      </c>
      <c r="C33" s="9" t="s">
        <v>29</v>
      </c>
      <c r="D33" s="10"/>
      <c r="E33" s="10"/>
      <c r="F33" s="9"/>
      <c r="G33" s="10">
        <v>990</v>
      </c>
      <c r="H33" s="10"/>
      <c r="I33" s="9"/>
      <c r="J33" s="10">
        <f t="shared" si="1"/>
        <v>69415.95999999999</v>
      </c>
      <c r="K33" s="11"/>
      <c r="L33" s="11"/>
      <c r="M33" s="11"/>
    </row>
    <row r="34" spans="1:13" ht="18">
      <c r="A34" s="9">
        <v>23</v>
      </c>
      <c r="B34" s="12">
        <v>40449</v>
      </c>
      <c r="C34" s="26" t="s">
        <v>123</v>
      </c>
      <c r="D34" s="10"/>
      <c r="E34" s="10">
        <v>3500</v>
      </c>
      <c r="F34" s="9"/>
      <c r="G34" s="10"/>
      <c r="H34" s="10"/>
      <c r="I34" s="9"/>
      <c r="J34" s="10">
        <f t="shared" si="1"/>
        <v>72915.95999999999</v>
      </c>
      <c r="K34" s="11"/>
      <c r="L34" s="11"/>
      <c r="M34" s="11"/>
    </row>
    <row r="35" spans="1:13" ht="18">
      <c r="A35" s="9">
        <v>24</v>
      </c>
      <c r="B35" s="12">
        <v>40451</v>
      </c>
      <c r="C35" s="9" t="s">
        <v>124</v>
      </c>
      <c r="D35" s="10"/>
      <c r="E35" s="10">
        <v>3500</v>
      </c>
      <c r="F35" s="9"/>
      <c r="G35" s="10"/>
      <c r="H35" s="10">
        <v>2500</v>
      </c>
      <c r="I35" s="9"/>
      <c r="J35" s="10">
        <f t="shared" si="1"/>
        <v>78915.95999999999</v>
      </c>
      <c r="K35" s="11"/>
      <c r="L35" s="11"/>
      <c r="M35" s="11"/>
    </row>
    <row r="36" spans="1:13" ht="18">
      <c r="A36" s="9">
        <v>25</v>
      </c>
      <c r="B36" s="12">
        <v>40451</v>
      </c>
      <c r="C36" s="9" t="s">
        <v>125</v>
      </c>
      <c r="D36" s="10"/>
      <c r="E36" s="10">
        <v>3500</v>
      </c>
      <c r="F36" s="9"/>
      <c r="G36" s="10"/>
      <c r="H36" s="10"/>
      <c r="I36" s="9"/>
      <c r="J36" s="10">
        <f t="shared" si="1"/>
        <v>82415.95999999999</v>
      </c>
      <c r="K36" s="11"/>
      <c r="L36" s="11"/>
      <c r="M36" s="11"/>
    </row>
    <row r="37" spans="1:13" ht="18">
      <c r="A37" s="9">
        <v>26</v>
      </c>
      <c r="B37" s="12">
        <v>40451</v>
      </c>
      <c r="C37" s="9" t="s">
        <v>133</v>
      </c>
      <c r="D37" s="10">
        <v>4</v>
      </c>
      <c r="E37" s="10"/>
      <c r="F37" s="9"/>
      <c r="G37" s="10"/>
      <c r="H37" s="10"/>
      <c r="I37" s="9"/>
      <c r="J37" s="10">
        <f>J36-D37+E37-G37+H37</f>
        <v>82411.95999999999</v>
      </c>
      <c r="K37" s="11"/>
      <c r="L37" s="11"/>
      <c r="M37" s="11"/>
    </row>
    <row r="38" spans="1:13" ht="18">
      <c r="A38" s="9">
        <v>27</v>
      </c>
      <c r="B38" s="12">
        <v>40452</v>
      </c>
      <c r="C38" s="9" t="s">
        <v>126</v>
      </c>
      <c r="D38" s="10"/>
      <c r="E38" s="10">
        <v>3500</v>
      </c>
      <c r="F38" s="9"/>
      <c r="G38" s="10"/>
      <c r="H38" s="10">
        <v>2500</v>
      </c>
      <c r="I38" s="9"/>
      <c r="J38" s="10">
        <f t="shared" si="1"/>
        <v>88411.95999999999</v>
      </c>
      <c r="K38" s="11"/>
      <c r="L38" s="11"/>
      <c r="M38" s="11"/>
    </row>
    <row r="39" spans="1:13" ht="18">
      <c r="A39" s="9">
        <v>28</v>
      </c>
      <c r="B39" s="12">
        <v>40452</v>
      </c>
      <c r="C39" s="9" t="s">
        <v>127</v>
      </c>
      <c r="D39" s="10"/>
      <c r="E39" s="10">
        <v>3500</v>
      </c>
      <c r="F39" s="9"/>
      <c r="G39" s="10"/>
      <c r="H39" s="10">
        <v>2500</v>
      </c>
      <c r="I39" s="9"/>
      <c r="J39" s="10">
        <f t="shared" si="1"/>
        <v>94411.95999999999</v>
      </c>
      <c r="K39" s="11"/>
      <c r="L39" s="11"/>
      <c r="M39" s="11"/>
    </row>
    <row r="40" spans="1:13" ht="18">
      <c r="A40" s="9">
        <v>29</v>
      </c>
      <c r="B40" s="12">
        <v>40453</v>
      </c>
      <c r="C40" s="9" t="s">
        <v>128</v>
      </c>
      <c r="D40" s="10"/>
      <c r="E40" s="10">
        <v>3500</v>
      </c>
      <c r="F40" s="9"/>
      <c r="G40" s="10"/>
      <c r="H40" s="10">
        <v>2500</v>
      </c>
      <c r="I40" s="9"/>
      <c r="J40" s="10">
        <f t="shared" si="1"/>
        <v>100411.95999999999</v>
      </c>
      <c r="K40" s="11"/>
      <c r="L40" s="11"/>
      <c r="M40" s="11"/>
    </row>
    <row r="41" spans="1:13" ht="18">
      <c r="A41" s="9">
        <v>30</v>
      </c>
      <c r="B41" s="12">
        <v>40453</v>
      </c>
      <c r="C41" s="9" t="s">
        <v>129</v>
      </c>
      <c r="D41" s="10"/>
      <c r="E41" s="10">
        <v>3500</v>
      </c>
      <c r="F41" s="9"/>
      <c r="G41" s="10"/>
      <c r="H41" s="10">
        <v>2500</v>
      </c>
      <c r="I41" s="9"/>
      <c r="J41" s="10">
        <f t="shared" si="1"/>
        <v>106411.95999999999</v>
      </c>
      <c r="K41" s="11"/>
      <c r="L41" s="11"/>
      <c r="M41" s="11"/>
    </row>
    <row r="42" spans="1:13" ht="18">
      <c r="A42" s="9">
        <v>31</v>
      </c>
      <c r="B42" s="12">
        <v>40457</v>
      </c>
      <c r="C42" s="9" t="s">
        <v>130</v>
      </c>
      <c r="D42" s="10"/>
      <c r="E42" s="10">
        <v>3500</v>
      </c>
      <c r="F42" s="9"/>
      <c r="G42" s="10"/>
      <c r="H42" s="10">
        <v>2500</v>
      </c>
      <c r="I42" s="9"/>
      <c r="J42" s="10">
        <f t="shared" si="1"/>
        <v>112411.95999999999</v>
      </c>
      <c r="K42" s="11"/>
      <c r="L42" s="11"/>
      <c r="M42" s="11"/>
    </row>
    <row r="43" spans="1:13" ht="18">
      <c r="A43" s="9">
        <v>32</v>
      </c>
      <c r="B43" s="12">
        <v>40460</v>
      </c>
      <c r="C43" s="9" t="s">
        <v>131</v>
      </c>
      <c r="D43" s="10"/>
      <c r="E43" s="10"/>
      <c r="F43" s="9"/>
      <c r="G43" s="10"/>
      <c r="H43" s="10">
        <v>500</v>
      </c>
      <c r="I43" s="9"/>
      <c r="J43" s="10">
        <f aca="true" t="shared" si="2" ref="J43:J49">J42-D43+E43-G43+H43</f>
        <v>112911.95999999999</v>
      </c>
      <c r="K43" s="11"/>
      <c r="L43" s="11"/>
      <c r="M43" s="11"/>
    </row>
    <row r="44" spans="1:13" ht="18">
      <c r="A44" s="9">
        <v>33</v>
      </c>
      <c r="B44" s="12">
        <v>40471</v>
      </c>
      <c r="C44" s="9" t="s">
        <v>47</v>
      </c>
      <c r="D44" s="10"/>
      <c r="E44" s="10"/>
      <c r="F44" s="9"/>
      <c r="G44" s="10">
        <v>675.96</v>
      </c>
      <c r="H44" s="10"/>
      <c r="I44" s="9"/>
      <c r="J44" s="10">
        <f t="shared" si="2"/>
        <v>112235.99999999999</v>
      </c>
      <c r="K44" s="11"/>
      <c r="L44" s="11"/>
      <c r="M44" s="11"/>
    </row>
    <row r="45" spans="1:13" ht="18">
      <c r="A45" s="9">
        <v>34</v>
      </c>
      <c r="B45" s="12">
        <v>40480</v>
      </c>
      <c r="C45" s="9" t="s">
        <v>132</v>
      </c>
      <c r="D45" s="10"/>
      <c r="E45" s="10">
        <v>5833</v>
      </c>
      <c r="F45" s="9"/>
      <c r="G45" s="10"/>
      <c r="H45" s="10">
        <v>2500</v>
      </c>
      <c r="I45" s="9"/>
      <c r="J45" s="10">
        <f t="shared" si="2"/>
        <v>120568.99999999999</v>
      </c>
      <c r="K45" s="11"/>
      <c r="L45" s="11"/>
      <c r="M45" s="11"/>
    </row>
    <row r="46" spans="1:13" ht="18">
      <c r="A46" s="9">
        <v>35</v>
      </c>
      <c r="B46" s="12">
        <v>40481</v>
      </c>
      <c r="C46" s="9" t="s">
        <v>134</v>
      </c>
      <c r="D46" s="10">
        <v>2</v>
      </c>
      <c r="E46" s="10"/>
      <c r="F46" s="9"/>
      <c r="G46" s="10"/>
      <c r="H46" s="10"/>
      <c r="I46" s="9"/>
      <c r="J46" s="10">
        <f t="shared" si="2"/>
        <v>120566.99999999999</v>
      </c>
      <c r="K46" s="11"/>
      <c r="L46" s="11"/>
      <c r="M46" s="11"/>
    </row>
    <row r="47" spans="1:13" ht="18">
      <c r="A47" s="9">
        <v>36</v>
      </c>
      <c r="B47" s="12">
        <v>40530</v>
      </c>
      <c r="C47" s="9" t="s">
        <v>135</v>
      </c>
      <c r="D47" s="10"/>
      <c r="E47" s="10">
        <v>3500</v>
      </c>
      <c r="F47" s="9"/>
      <c r="G47" s="10"/>
      <c r="H47" s="10">
        <v>2500</v>
      </c>
      <c r="I47" s="9"/>
      <c r="J47" s="10">
        <f t="shared" si="2"/>
        <v>126566.99999999999</v>
      </c>
      <c r="K47" s="11"/>
      <c r="L47" s="11"/>
      <c r="M47" s="11"/>
    </row>
    <row r="48" spans="1:13" ht="18">
      <c r="A48" s="9">
        <v>37</v>
      </c>
      <c r="B48" s="12">
        <v>40532</v>
      </c>
      <c r="C48" s="9" t="s">
        <v>47</v>
      </c>
      <c r="D48" s="10"/>
      <c r="E48" s="10"/>
      <c r="F48" s="9"/>
      <c r="G48" s="10">
        <v>940.02</v>
      </c>
      <c r="H48" s="10"/>
      <c r="I48" s="9"/>
      <c r="J48" s="10">
        <f t="shared" si="2"/>
        <v>125626.97999999998</v>
      </c>
      <c r="K48" s="11"/>
      <c r="L48" s="11"/>
      <c r="M48" s="11"/>
    </row>
    <row r="49" spans="1:13" ht="18">
      <c r="A49" s="9">
        <v>38</v>
      </c>
      <c r="B49" s="12">
        <v>40543</v>
      </c>
      <c r="C49" s="9" t="s">
        <v>136</v>
      </c>
      <c r="D49" s="10">
        <v>2</v>
      </c>
      <c r="E49" s="10">
        <v>51.9</v>
      </c>
      <c r="F49" s="9"/>
      <c r="G49" s="10"/>
      <c r="H49" s="10"/>
      <c r="I49" s="9"/>
      <c r="J49" s="10">
        <f t="shared" si="2"/>
        <v>125676.87999999998</v>
      </c>
      <c r="K49" s="11"/>
      <c r="L49" s="11"/>
      <c r="M49" s="11"/>
    </row>
    <row r="50" spans="1:13" ht="18">
      <c r="A50" s="9"/>
      <c r="B50" s="12"/>
      <c r="C50" s="9"/>
      <c r="D50" s="10"/>
      <c r="E50" s="10"/>
      <c r="F50" s="9"/>
      <c r="G50" s="10"/>
      <c r="H50" s="10"/>
      <c r="I50" s="9"/>
      <c r="J50" s="10"/>
      <c r="K50" s="11"/>
      <c r="L50" s="11"/>
      <c r="M50" s="11"/>
    </row>
    <row r="51" spans="1:13" ht="18">
      <c r="A51" s="9"/>
      <c r="B51" s="9"/>
      <c r="C51" s="9" t="s">
        <v>44</v>
      </c>
      <c r="D51" s="10">
        <f>SUM(D7:D50)</f>
        <v>69182.65</v>
      </c>
      <c r="E51" s="10">
        <f>SUM(E6:E50)</f>
        <v>158592.54</v>
      </c>
      <c r="F51" s="9"/>
      <c r="G51" s="10">
        <f>SUM(G7:G50)</f>
        <v>19155.19</v>
      </c>
      <c r="H51" s="10">
        <f>SUM(H6:H50)</f>
        <v>55422.17999999999</v>
      </c>
      <c r="I51" s="9"/>
      <c r="J51" s="10"/>
      <c r="K51" s="11"/>
      <c r="L51" s="11"/>
      <c r="M51" s="11"/>
    </row>
    <row r="52" spans="1:13" ht="18">
      <c r="A52" s="9"/>
      <c r="B52" s="9"/>
      <c r="C52" s="9"/>
      <c r="D52" s="10"/>
      <c r="E52" s="10"/>
      <c r="F52" s="9"/>
      <c r="G52" s="10"/>
      <c r="H52" s="10"/>
      <c r="I52" s="9"/>
      <c r="J52" s="10"/>
      <c r="K52" s="11"/>
      <c r="L52" s="11"/>
      <c r="M52" s="11"/>
    </row>
    <row r="53" spans="1:13" ht="18">
      <c r="A53" s="9"/>
      <c r="B53" s="9"/>
      <c r="C53" s="7" t="s">
        <v>48</v>
      </c>
      <c r="D53" s="10"/>
      <c r="E53" s="8">
        <f>E51-D51</f>
        <v>89409.89000000001</v>
      </c>
      <c r="F53" s="9"/>
      <c r="G53" s="10"/>
      <c r="H53" s="8">
        <f>H51-G51</f>
        <v>36266.98999999999</v>
      </c>
      <c r="I53" s="9"/>
      <c r="J53" s="10">
        <f>SUM(E53:H53)</f>
        <v>125676.88</v>
      </c>
      <c r="K53" s="11"/>
      <c r="L53" s="11"/>
      <c r="M53" s="11"/>
    </row>
    <row r="54" spans="1:13" ht="18">
      <c r="A54" s="9"/>
      <c r="B54" s="9"/>
      <c r="C54" s="9"/>
      <c r="D54" s="10"/>
      <c r="E54" s="10"/>
      <c r="F54" s="9"/>
      <c r="G54" s="10"/>
      <c r="H54" s="10"/>
      <c r="I54" s="9"/>
      <c r="J54" s="10"/>
      <c r="K54" s="11"/>
      <c r="L54" s="11"/>
      <c r="M54" s="11"/>
    </row>
    <row r="55" spans="1:13" ht="18">
      <c r="A55" s="9"/>
      <c r="B55" s="9"/>
      <c r="C55" s="9"/>
      <c r="D55" s="10"/>
      <c r="E55" s="10"/>
      <c r="F55" s="9"/>
      <c r="G55" s="10"/>
      <c r="H55" s="10"/>
      <c r="I55" s="9"/>
      <c r="J55" s="10"/>
      <c r="K55" s="11"/>
      <c r="L55" s="11"/>
      <c r="M55" s="11"/>
    </row>
    <row r="56" spans="1:13" ht="18">
      <c r="A56" s="9"/>
      <c r="B56" s="9"/>
      <c r="C56" s="9"/>
      <c r="D56" s="10"/>
      <c r="E56" s="10"/>
      <c r="F56" s="9"/>
      <c r="G56" s="10"/>
      <c r="H56" s="10"/>
      <c r="I56" s="9"/>
      <c r="J56" s="10"/>
      <c r="K56" s="11"/>
      <c r="L56" s="11"/>
      <c r="M56" s="11"/>
    </row>
    <row r="57" spans="1:13" ht="18">
      <c r="A57" s="9"/>
      <c r="B57" s="12"/>
      <c r="C57" s="9"/>
      <c r="D57" s="10"/>
      <c r="E57" s="10"/>
      <c r="F57" s="9"/>
      <c r="G57" s="10"/>
      <c r="H57" s="10"/>
      <c r="I57" s="9"/>
      <c r="J57" s="10"/>
      <c r="K57" s="11"/>
      <c r="L57" s="11"/>
      <c r="M57" s="11"/>
    </row>
    <row r="58" spans="1:13" ht="18">
      <c r="A58" s="9"/>
      <c r="B58" s="9"/>
      <c r="C58" s="9"/>
      <c r="D58" s="10"/>
      <c r="E58" s="10"/>
      <c r="F58" s="9"/>
      <c r="G58" s="10"/>
      <c r="H58" s="10"/>
      <c r="I58" s="9"/>
      <c r="J58" s="10"/>
      <c r="K58" s="11"/>
      <c r="L58" s="11"/>
      <c r="M58" s="11"/>
    </row>
    <row r="59" spans="1:13" ht="18">
      <c r="A59" s="9"/>
      <c r="B59" s="9"/>
      <c r="C59" s="9"/>
      <c r="D59" s="10"/>
      <c r="E59" s="10"/>
      <c r="F59" s="9"/>
      <c r="G59" s="10"/>
      <c r="H59" s="10"/>
      <c r="I59" s="9"/>
      <c r="J59" s="10"/>
      <c r="K59" s="11"/>
      <c r="L59" s="11"/>
      <c r="M59" s="11"/>
    </row>
    <row r="60" spans="1:13" ht="18">
      <c r="A60" s="9"/>
      <c r="B60" s="9"/>
      <c r="C60" s="9"/>
      <c r="D60" s="10"/>
      <c r="E60" s="10"/>
      <c r="F60" s="9"/>
      <c r="G60" s="10"/>
      <c r="H60" s="10"/>
      <c r="I60" s="9"/>
      <c r="J60" s="10"/>
      <c r="K60" s="11"/>
      <c r="L60" s="11"/>
      <c r="M60" s="11"/>
    </row>
    <row r="61" spans="1:13" ht="18">
      <c r="A61" s="9"/>
      <c r="B61" s="9"/>
      <c r="C61" s="9"/>
      <c r="D61" s="10"/>
      <c r="E61" s="10"/>
      <c r="F61" s="9"/>
      <c r="G61" s="10"/>
      <c r="H61" s="10"/>
      <c r="I61" s="9"/>
      <c r="J61" s="10"/>
      <c r="K61" s="11"/>
      <c r="L61" s="11"/>
      <c r="M61" s="11"/>
    </row>
    <row r="62" spans="1:13" ht="18">
      <c r="A62" s="11"/>
      <c r="B62" s="11"/>
      <c r="C62" s="11"/>
      <c r="D62" s="13"/>
      <c r="E62" s="13"/>
      <c r="F62" s="11"/>
      <c r="G62" s="13"/>
      <c r="H62" s="13"/>
      <c r="I62" s="11"/>
      <c r="J62" s="13"/>
      <c r="K62" s="11"/>
      <c r="L62" s="11"/>
      <c r="M62" s="11"/>
    </row>
  </sheetData>
  <sheetProtection/>
  <printOptions gridLines="1"/>
  <pageMargins left="0.787401575" right="0.787401575" top="0.44" bottom="0.45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7.00390625" style="0" customWidth="1"/>
    <col min="2" max="2" width="22.421875" style="0" customWidth="1"/>
    <col min="3" max="3" width="20.140625" style="0" customWidth="1"/>
    <col min="4" max="16384" width="11.421875" style="0" customWidth="1"/>
  </cols>
  <sheetData>
    <row r="1" spans="1:8" s="20" customFormat="1" ht="52.5" customHeight="1">
      <c r="A1" s="20" t="s">
        <v>137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138</v>
      </c>
      <c r="C5" s="13">
        <f>'2009'!E6</f>
        <v>84313.01</v>
      </c>
    </row>
    <row r="6" spans="1:4" s="1" customFormat="1" ht="18">
      <c r="A6" s="1" t="s">
        <v>54</v>
      </c>
      <c r="C6" s="19">
        <v>73899</v>
      </c>
      <c r="D6" s="25" t="s">
        <v>139</v>
      </c>
    </row>
    <row r="7" spans="1:2" s="1" customFormat="1" ht="18">
      <c r="A7" s="1" t="s">
        <v>55</v>
      </c>
      <c r="B7" s="19">
        <v>31519.65</v>
      </c>
    </row>
    <row r="8" spans="1:2" s="1" customFormat="1" ht="18">
      <c r="A8" s="1" t="s">
        <v>57</v>
      </c>
      <c r="B8" s="13">
        <v>23805</v>
      </c>
    </row>
    <row r="9" spans="1:4" s="1" customFormat="1" ht="18">
      <c r="A9" s="1" t="s">
        <v>10</v>
      </c>
      <c r="B9" s="19">
        <v>13800</v>
      </c>
      <c r="D9" s="9" t="s">
        <v>140</v>
      </c>
    </row>
    <row r="10" spans="1:2" s="1" customFormat="1" ht="18">
      <c r="A10" s="1" t="s">
        <v>63</v>
      </c>
      <c r="B10" s="19">
        <v>58</v>
      </c>
    </row>
    <row r="11" spans="1:3" s="1" customFormat="1" ht="18">
      <c r="A11" s="1" t="s">
        <v>101</v>
      </c>
      <c r="C11" s="19">
        <v>380.53</v>
      </c>
    </row>
    <row r="12" spans="1:3" s="23" customFormat="1" ht="18">
      <c r="A12" s="23" t="s">
        <v>53</v>
      </c>
      <c r="B12" s="24">
        <f>SUM(B7:B11)</f>
        <v>69182.65</v>
      </c>
      <c r="C12" s="24">
        <f>SUM(C5:C11)</f>
        <v>158592.54</v>
      </c>
    </row>
    <row r="13" s="1" customFormat="1" ht="18"/>
    <row r="14" spans="1:3" s="23" customFormat="1" ht="22.5">
      <c r="A14" s="23" t="s">
        <v>143</v>
      </c>
      <c r="C14" s="22">
        <f>C12-B12</f>
        <v>89409.89000000001</v>
      </c>
    </row>
    <row r="15" s="1" customFormat="1" ht="18"/>
    <row r="16" s="1" customFormat="1" ht="18"/>
    <row r="17" s="2" customFormat="1" ht="27"/>
    <row r="18" spans="2:4" s="2" customFormat="1" ht="27.75">
      <c r="B18" s="15" t="s">
        <v>40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" t="s">
        <v>138</v>
      </c>
      <c r="C20" s="19">
        <f>'2009'!H6</f>
        <v>19722.179999999997</v>
      </c>
    </row>
    <row r="21" spans="1:4" s="1" customFormat="1" ht="18">
      <c r="A21" s="1" t="s">
        <v>54</v>
      </c>
      <c r="C21" s="19">
        <f>'2009'!H51-'2009'!H6</f>
        <v>35700</v>
      </c>
      <c r="D21" s="25" t="s">
        <v>141</v>
      </c>
    </row>
    <row r="22" spans="1:2" s="1" customFormat="1" ht="18">
      <c r="A22" s="1" t="s">
        <v>60</v>
      </c>
      <c r="B22" s="19">
        <f>'2009'!G8+'2009'!G12+'2009'!G16+'2009'!G18+'2009'!G44+'2009'!G48</f>
        <v>7435.1900000000005</v>
      </c>
    </row>
    <row r="23" spans="1:2" s="1" customFormat="1" ht="18">
      <c r="A23" s="1" t="s">
        <v>56</v>
      </c>
      <c r="B23" s="19">
        <v>9942.5</v>
      </c>
    </row>
    <row r="24" spans="1:2" s="1" customFormat="1" ht="18">
      <c r="A24" s="1" t="s">
        <v>62</v>
      </c>
      <c r="B24" s="19">
        <v>787.5</v>
      </c>
    </row>
    <row r="25" spans="1:2" s="1" customFormat="1" ht="18">
      <c r="A25" s="1" t="s">
        <v>61</v>
      </c>
      <c r="B25" s="19">
        <v>990</v>
      </c>
    </row>
    <row r="26" s="1" customFormat="1" ht="18"/>
    <row r="27" spans="1:3" s="23" customFormat="1" ht="18">
      <c r="A27" s="23" t="s">
        <v>53</v>
      </c>
      <c r="B27" s="24">
        <f>SUM(B22:B26)</f>
        <v>19155.190000000002</v>
      </c>
      <c r="C27" s="24">
        <f>SUM(C20:C26)</f>
        <v>55422.17999999999</v>
      </c>
    </row>
    <row r="28" s="23" customFormat="1" ht="18"/>
    <row r="29" spans="1:3" s="23" customFormat="1" ht="22.5">
      <c r="A29" s="23" t="s">
        <v>143</v>
      </c>
      <c r="C29" s="22">
        <f>C27-B27</f>
        <v>36266.98999999999</v>
      </c>
    </row>
    <row r="30" s="1" customFormat="1" ht="18"/>
    <row r="31" s="1" customFormat="1" ht="18"/>
    <row r="32" spans="1:3" s="1" customFormat="1" ht="18">
      <c r="A32" s="1" t="s">
        <v>142</v>
      </c>
      <c r="C32" s="19">
        <f>C14+C29</f>
        <v>125676.88</v>
      </c>
    </row>
    <row r="33" s="1" customFormat="1" ht="18"/>
    <row r="34" s="1" customFormat="1" ht="18"/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</sheetData>
  <sheetProtection/>
  <printOptions gridLines="1"/>
  <pageMargins left="0.76" right="0.27" top="0.984251969" bottom="0.984251969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49">
      <selection activeCell="E6" sqref="E6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45.42187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1.421875" style="0" customWidth="1"/>
    <col min="11" max="11" width="11.421875" style="1" customWidth="1"/>
    <col min="12" max="12" width="0.85546875" style="1" customWidth="1"/>
    <col min="13" max="13" width="17.421875" style="3" customWidth="1"/>
    <col min="14" max="16384" width="11.421875" style="1" customWidth="1"/>
  </cols>
  <sheetData>
    <row r="1" spans="3:11" ht="52.5" customHeight="1">
      <c r="C1" s="65" t="s">
        <v>146</v>
      </c>
      <c r="D1" s="64"/>
      <c r="E1" s="64"/>
      <c r="F1" s="64"/>
      <c r="G1" s="64"/>
      <c r="H1" s="64"/>
      <c r="I1" s="64"/>
      <c r="J1" s="64"/>
      <c r="K1" s="64"/>
    </row>
    <row r="2" spans="3:9" ht="19.5" customHeight="1">
      <c r="C2" s="2"/>
      <c r="D2" s="14"/>
      <c r="E2" s="14"/>
      <c r="F2" s="2"/>
      <c r="G2" s="14"/>
      <c r="H2" s="14"/>
      <c r="I2" s="2"/>
    </row>
    <row r="3" spans="4:13" ht="18">
      <c r="D3" s="3" t="s">
        <v>39</v>
      </c>
      <c r="G3" s="66" t="s">
        <v>148</v>
      </c>
      <c r="H3" s="66"/>
      <c r="J3" s="63" t="s">
        <v>147</v>
      </c>
      <c r="K3" s="64"/>
      <c r="M3" s="7" t="s">
        <v>145</v>
      </c>
    </row>
    <row r="4" spans="1:13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5" t="s">
        <v>2</v>
      </c>
      <c r="K4" s="5" t="s">
        <v>3</v>
      </c>
      <c r="M4" s="6" t="s">
        <v>4</v>
      </c>
    </row>
    <row r="5" spans="1:13" ht="18">
      <c r="A5" s="7"/>
      <c r="B5" s="7"/>
      <c r="C5" s="7"/>
      <c r="D5" s="8"/>
      <c r="E5" s="8"/>
      <c r="F5" s="7"/>
      <c r="G5" s="8"/>
      <c r="H5" s="8"/>
      <c r="I5" s="7"/>
      <c r="M5" s="8"/>
    </row>
    <row r="6" spans="1:13" ht="18">
      <c r="A6" s="9"/>
      <c r="B6" s="9"/>
      <c r="C6" s="9" t="s">
        <v>144</v>
      </c>
      <c r="D6" s="10"/>
      <c r="E6" s="10">
        <f>'Resultat 2009'!C14</f>
        <v>89409.89000000001</v>
      </c>
      <c r="F6" s="9"/>
      <c r="G6" s="10"/>
      <c r="H6" s="10">
        <f>'Resultat 2009'!C29</f>
        <v>36266.98999999999</v>
      </c>
      <c r="I6" s="9"/>
      <c r="J6" s="26"/>
      <c r="K6" s="26"/>
      <c r="L6" s="11"/>
      <c r="M6" s="10">
        <f>E6+H6</f>
        <v>125676.88</v>
      </c>
    </row>
    <row r="7" spans="1:13" ht="18">
      <c r="A7" s="9">
        <v>1</v>
      </c>
      <c r="B7" s="12">
        <v>40190</v>
      </c>
      <c r="C7" s="9" t="s">
        <v>75</v>
      </c>
      <c r="D7" s="10">
        <v>16836.73</v>
      </c>
      <c r="E7" s="10"/>
      <c r="F7" s="9"/>
      <c r="G7" s="10"/>
      <c r="H7" s="10"/>
      <c r="I7" s="9"/>
      <c r="J7" s="26"/>
      <c r="K7" s="26"/>
      <c r="L7" s="11"/>
      <c r="M7" s="10">
        <f>M6-D7+E7-G7+H7-J7+K7</f>
        <v>108840.15000000001</v>
      </c>
    </row>
    <row r="8" spans="1:13" ht="18">
      <c r="A8" s="9">
        <f>A7+1</f>
        <v>2</v>
      </c>
      <c r="B8" s="12">
        <v>40191</v>
      </c>
      <c r="C8" s="9" t="s">
        <v>151</v>
      </c>
      <c r="D8" s="10"/>
      <c r="E8" s="10">
        <v>3500</v>
      </c>
      <c r="F8" s="9"/>
      <c r="G8" s="10"/>
      <c r="H8" s="10"/>
      <c r="I8" s="9"/>
      <c r="J8" s="26"/>
      <c r="K8" s="26"/>
      <c r="L8" s="11"/>
      <c r="M8" s="10">
        <f aca="true" t="shared" si="0" ref="M8:M54">M7-D8+E8-G8+H8-J8+K8</f>
        <v>112340.15000000001</v>
      </c>
    </row>
    <row r="9" spans="1:13" s="9" customFormat="1" ht="17.25" customHeight="1">
      <c r="A9" s="9">
        <f>A8+1</f>
        <v>3</v>
      </c>
      <c r="B9" s="12">
        <v>40204</v>
      </c>
      <c r="C9" s="9" t="s">
        <v>149</v>
      </c>
      <c r="D9" s="10"/>
      <c r="E9" s="10"/>
      <c r="G9" s="10">
        <v>19718</v>
      </c>
      <c r="H9" s="10"/>
      <c r="J9" s="26"/>
      <c r="K9" s="26"/>
      <c r="M9" s="10">
        <f t="shared" si="0"/>
        <v>92622.15000000001</v>
      </c>
    </row>
    <row r="10" spans="1:13" ht="18">
      <c r="A10" s="9">
        <v>4</v>
      </c>
      <c r="B10" s="28">
        <v>40207</v>
      </c>
      <c r="C10" s="9" t="s">
        <v>134</v>
      </c>
      <c r="D10" s="10">
        <v>5</v>
      </c>
      <c r="E10" s="10"/>
      <c r="F10" s="9"/>
      <c r="G10" s="10"/>
      <c r="H10" s="10"/>
      <c r="I10" s="9"/>
      <c r="J10" s="26"/>
      <c r="K10" s="26"/>
      <c r="L10" s="11"/>
      <c r="M10" s="10">
        <f t="shared" si="0"/>
        <v>92617.15000000001</v>
      </c>
    </row>
    <row r="11" spans="1:13" ht="18">
      <c r="A11" s="9">
        <v>5</v>
      </c>
      <c r="B11" s="12">
        <v>40211</v>
      </c>
      <c r="C11" s="26" t="s">
        <v>150</v>
      </c>
      <c r="D11" s="10"/>
      <c r="E11" s="10">
        <v>2333</v>
      </c>
      <c r="F11" s="9"/>
      <c r="G11" s="10"/>
      <c r="H11" s="10"/>
      <c r="I11" s="9"/>
      <c r="J11" s="26"/>
      <c r="K11" s="26"/>
      <c r="L11" s="11"/>
      <c r="M11" s="10">
        <f t="shared" si="0"/>
        <v>94950.15000000001</v>
      </c>
    </row>
    <row r="12" spans="1:13" ht="18">
      <c r="A12" s="9">
        <v>6</v>
      </c>
      <c r="B12" s="12">
        <v>40221</v>
      </c>
      <c r="C12" s="9" t="s">
        <v>47</v>
      </c>
      <c r="D12" s="10"/>
      <c r="E12" s="10"/>
      <c r="F12" s="9"/>
      <c r="G12" s="10">
        <v>858.33</v>
      </c>
      <c r="H12" s="10"/>
      <c r="I12" s="9"/>
      <c r="J12" s="26"/>
      <c r="K12" s="26"/>
      <c r="L12" s="11"/>
      <c r="M12" s="10">
        <f t="shared" si="0"/>
        <v>94091.82</v>
      </c>
    </row>
    <row r="13" spans="1:13" ht="18">
      <c r="A13" s="9">
        <f aca="true" t="shared" si="1" ref="A13:A19">A12+1</f>
        <v>7</v>
      </c>
      <c r="B13" s="12">
        <v>40235</v>
      </c>
      <c r="C13" s="9" t="s">
        <v>134</v>
      </c>
      <c r="D13" s="10">
        <v>2</v>
      </c>
      <c r="E13" s="10"/>
      <c r="F13" s="9"/>
      <c r="G13" s="10"/>
      <c r="H13" s="10"/>
      <c r="I13" s="9"/>
      <c r="J13" s="26"/>
      <c r="K13" s="26"/>
      <c r="L13" s="11"/>
      <c r="M13" s="10">
        <f t="shared" si="0"/>
        <v>94089.82</v>
      </c>
    </row>
    <row r="14" spans="1:13" ht="18">
      <c r="A14" s="9">
        <f t="shared" si="1"/>
        <v>8</v>
      </c>
      <c r="B14" s="12">
        <v>40244</v>
      </c>
      <c r="C14" s="9" t="s">
        <v>152</v>
      </c>
      <c r="D14" s="10">
        <v>135</v>
      </c>
      <c r="E14" s="10"/>
      <c r="F14" s="9"/>
      <c r="G14" s="10"/>
      <c r="H14" s="10"/>
      <c r="I14" s="9"/>
      <c r="J14" s="26"/>
      <c r="K14" s="26"/>
      <c r="L14" s="11"/>
      <c r="M14" s="10">
        <f t="shared" si="0"/>
        <v>93954.82</v>
      </c>
    </row>
    <row r="15" spans="1:13" ht="18">
      <c r="A15" s="9">
        <f t="shared" si="1"/>
        <v>9</v>
      </c>
      <c r="B15" s="12">
        <v>40268</v>
      </c>
      <c r="C15" s="9" t="s">
        <v>134</v>
      </c>
      <c r="D15" s="10">
        <v>2</v>
      </c>
      <c r="E15" s="10"/>
      <c r="F15" s="9"/>
      <c r="G15" s="10"/>
      <c r="H15" s="10"/>
      <c r="I15" s="9"/>
      <c r="J15" s="26"/>
      <c r="K15" s="26"/>
      <c r="L15" s="11"/>
      <c r="M15" s="10">
        <f t="shared" si="0"/>
        <v>93952.82</v>
      </c>
    </row>
    <row r="16" spans="1:13" ht="18">
      <c r="A16" s="9">
        <f t="shared" si="1"/>
        <v>10</v>
      </c>
      <c r="B16" s="12">
        <v>40280</v>
      </c>
      <c r="C16" s="9" t="s">
        <v>153</v>
      </c>
      <c r="D16" s="10">
        <v>15127.86</v>
      </c>
      <c r="E16" s="10"/>
      <c r="F16" s="9"/>
      <c r="G16" s="10"/>
      <c r="H16" s="10"/>
      <c r="I16" s="9"/>
      <c r="J16" s="26"/>
      <c r="K16" s="26"/>
      <c r="L16" s="11"/>
      <c r="M16" s="10">
        <f>M15-D16+E16-G16+H16-J16+K16</f>
        <v>78824.96</v>
      </c>
    </row>
    <row r="17" spans="1:13" ht="18">
      <c r="A17" s="9">
        <f t="shared" si="1"/>
        <v>11</v>
      </c>
      <c r="B17" s="12">
        <v>40280</v>
      </c>
      <c r="C17" s="9" t="s">
        <v>47</v>
      </c>
      <c r="D17" s="10"/>
      <c r="E17" s="10"/>
      <c r="F17" s="9"/>
      <c r="G17" s="10">
        <v>2370.32</v>
      </c>
      <c r="H17" s="10"/>
      <c r="I17" s="9"/>
      <c r="J17" s="26"/>
      <c r="K17" s="26"/>
      <c r="L17" s="11"/>
      <c r="M17" s="10">
        <f>M16-D17+E17-G17+H17-J17+K17</f>
        <v>76454.64</v>
      </c>
    </row>
    <row r="18" spans="1:13" ht="18">
      <c r="A18" s="9">
        <f t="shared" si="1"/>
        <v>12</v>
      </c>
      <c r="B18" s="12">
        <v>40280</v>
      </c>
      <c r="C18" s="9" t="s">
        <v>47</v>
      </c>
      <c r="D18" s="10"/>
      <c r="E18" s="10"/>
      <c r="F18" s="9"/>
      <c r="G18" s="10"/>
      <c r="H18" s="10"/>
      <c r="I18" s="9"/>
      <c r="J18" s="26">
        <v>2250.21</v>
      </c>
      <c r="K18" s="26"/>
      <c r="L18" s="11"/>
      <c r="M18" s="10">
        <f t="shared" si="0"/>
        <v>74204.43</v>
      </c>
    </row>
    <row r="19" spans="1:13" ht="18">
      <c r="A19" s="9">
        <f t="shared" si="1"/>
        <v>13</v>
      </c>
      <c r="B19" s="12">
        <v>40298</v>
      </c>
      <c r="C19" s="9" t="s">
        <v>134</v>
      </c>
      <c r="D19" s="10">
        <v>7</v>
      </c>
      <c r="F19" s="9"/>
      <c r="G19" s="10"/>
      <c r="H19" s="10"/>
      <c r="I19" s="9"/>
      <c r="J19" s="26"/>
      <c r="K19" s="26"/>
      <c r="L19" s="11"/>
      <c r="M19" s="10">
        <f>M18-D19+E19-G19+H19-J19+K19</f>
        <v>74197.43</v>
      </c>
    </row>
    <row r="20" spans="1:13" ht="18">
      <c r="A20" s="9">
        <v>14</v>
      </c>
      <c r="B20" s="12">
        <v>40341</v>
      </c>
      <c r="C20" s="9" t="s">
        <v>47</v>
      </c>
      <c r="D20" s="10"/>
      <c r="E20" s="10"/>
      <c r="F20" s="9"/>
      <c r="G20" s="10">
        <v>2282.37</v>
      </c>
      <c r="H20" s="10"/>
      <c r="I20" s="9"/>
      <c r="J20" s="26"/>
      <c r="K20" s="26"/>
      <c r="L20" s="11"/>
      <c r="M20" s="10">
        <f>M19-D20+E20-G20+H20-J20+K20</f>
        <v>71915.06</v>
      </c>
    </row>
    <row r="21" spans="1:13" ht="18">
      <c r="A21" s="9">
        <v>15</v>
      </c>
      <c r="B21" s="12">
        <v>40341</v>
      </c>
      <c r="C21" s="9" t="s">
        <v>47</v>
      </c>
      <c r="D21" s="10"/>
      <c r="E21" s="10"/>
      <c r="F21" s="9"/>
      <c r="G21" s="10"/>
      <c r="H21" s="10"/>
      <c r="I21" s="9"/>
      <c r="J21" s="26">
        <v>1299.76</v>
      </c>
      <c r="K21" s="26"/>
      <c r="L21" s="11"/>
      <c r="M21" s="10">
        <f>M20-D21+E21-G21+H21-J21+K21</f>
        <v>70615.3</v>
      </c>
    </row>
    <row r="22" spans="1:13" ht="18">
      <c r="A22" s="9">
        <v>16</v>
      </c>
      <c r="B22" s="12">
        <v>40359</v>
      </c>
      <c r="C22" s="9" t="s">
        <v>134</v>
      </c>
      <c r="D22" s="10">
        <v>4</v>
      </c>
      <c r="E22" s="10"/>
      <c r="F22" s="9"/>
      <c r="G22" s="10"/>
      <c r="H22" s="10"/>
      <c r="I22" s="9"/>
      <c r="J22" s="26"/>
      <c r="K22" s="26"/>
      <c r="L22" s="11"/>
      <c r="M22" s="10">
        <f t="shared" si="0"/>
        <v>70611.3</v>
      </c>
    </row>
    <row r="23" spans="1:13" ht="18">
      <c r="A23" s="9">
        <v>17</v>
      </c>
      <c r="B23" s="12">
        <v>40402</v>
      </c>
      <c r="C23" s="9" t="s">
        <v>47</v>
      </c>
      <c r="D23" s="10"/>
      <c r="E23" s="10"/>
      <c r="F23" s="9"/>
      <c r="G23" s="10">
        <v>810.4</v>
      </c>
      <c r="H23" s="10"/>
      <c r="I23" s="9"/>
      <c r="J23" s="26"/>
      <c r="K23" s="26"/>
      <c r="L23" s="11"/>
      <c r="M23" s="10">
        <f t="shared" si="0"/>
        <v>69800.90000000001</v>
      </c>
    </row>
    <row r="24" spans="1:13" ht="18">
      <c r="A24" s="9">
        <v>18</v>
      </c>
      <c r="B24" s="12">
        <v>40402</v>
      </c>
      <c r="C24" s="9" t="s">
        <v>47</v>
      </c>
      <c r="D24" s="10"/>
      <c r="E24" s="10"/>
      <c r="F24" s="9"/>
      <c r="G24" s="10"/>
      <c r="H24" s="10"/>
      <c r="I24" s="9"/>
      <c r="J24" s="26">
        <v>962.32</v>
      </c>
      <c r="K24" s="26"/>
      <c r="L24" s="11"/>
      <c r="M24" s="10">
        <f t="shared" si="0"/>
        <v>68838.58</v>
      </c>
    </row>
    <row r="25" spans="1:13" ht="18">
      <c r="A25" s="9">
        <v>19</v>
      </c>
      <c r="B25" s="12">
        <v>40406</v>
      </c>
      <c r="C25" s="9" t="s">
        <v>159</v>
      </c>
      <c r="D25" s="10"/>
      <c r="E25" s="10"/>
      <c r="F25" s="9"/>
      <c r="G25" s="10"/>
      <c r="H25" s="10">
        <v>2500</v>
      </c>
      <c r="I25" s="9"/>
      <c r="J25" s="26"/>
      <c r="K25" s="26"/>
      <c r="L25" s="11"/>
      <c r="M25" s="10">
        <f t="shared" si="0"/>
        <v>71338.58</v>
      </c>
    </row>
    <row r="26" spans="1:13" ht="18">
      <c r="A26" s="9">
        <v>20</v>
      </c>
      <c r="B26" s="12">
        <v>40416</v>
      </c>
      <c r="C26" s="9" t="s">
        <v>154</v>
      </c>
      <c r="D26" s="10"/>
      <c r="E26" s="10">
        <v>3000</v>
      </c>
      <c r="F26" s="9"/>
      <c r="G26" s="10"/>
      <c r="H26" s="10">
        <v>2500</v>
      </c>
      <c r="I26" s="9"/>
      <c r="J26" s="26"/>
      <c r="K26" s="26"/>
      <c r="L26" s="11"/>
      <c r="M26" s="10">
        <f t="shared" si="0"/>
        <v>76838.58</v>
      </c>
    </row>
    <row r="27" spans="1:13" ht="18">
      <c r="A27" s="9">
        <v>21</v>
      </c>
      <c r="B27" s="12">
        <v>40416</v>
      </c>
      <c r="C27" s="9" t="s">
        <v>169</v>
      </c>
      <c r="D27" s="10"/>
      <c r="E27" s="10">
        <v>2000</v>
      </c>
      <c r="F27" s="9"/>
      <c r="G27" s="10"/>
      <c r="H27" s="10"/>
      <c r="I27" s="9"/>
      <c r="J27" s="26"/>
      <c r="K27" s="26"/>
      <c r="L27" s="11"/>
      <c r="M27" s="10">
        <f t="shared" si="0"/>
        <v>78838.58</v>
      </c>
    </row>
    <row r="28" spans="1:13" ht="18">
      <c r="A28" s="9">
        <v>22</v>
      </c>
      <c r="B28" s="12">
        <v>40417</v>
      </c>
      <c r="C28" s="9" t="s">
        <v>155</v>
      </c>
      <c r="D28" s="10"/>
      <c r="E28" s="10">
        <v>2000</v>
      </c>
      <c r="F28" s="9"/>
      <c r="G28" s="10"/>
      <c r="H28" s="10"/>
      <c r="I28" s="9"/>
      <c r="J28" s="26"/>
      <c r="K28" s="26"/>
      <c r="L28" s="11"/>
      <c r="M28" s="10">
        <f t="shared" si="0"/>
        <v>80838.58</v>
      </c>
    </row>
    <row r="29" spans="1:13" ht="18">
      <c r="A29" s="9">
        <v>23</v>
      </c>
      <c r="B29" s="12">
        <v>40421</v>
      </c>
      <c r="C29" s="9" t="s">
        <v>134</v>
      </c>
      <c r="D29" s="10">
        <v>4</v>
      </c>
      <c r="E29" s="10"/>
      <c r="F29" s="9"/>
      <c r="G29" s="10"/>
      <c r="H29" s="10"/>
      <c r="I29" s="9"/>
      <c r="J29" s="26"/>
      <c r="K29" s="26"/>
      <c r="L29" s="11"/>
      <c r="M29" s="10">
        <f t="shared" si="0"/>
        <v>80834.58</v>
      </c>
    </row>
    <row r="30" spans="1:13" ht="18">
      <c r="A30" s="9">
        <v>24</v>
      </c>
      <c r="B30" s="12">
        <v>40427</v>
      </c>
      <c r="C30" s="9" t="s">
        <v>156</v>
      </c>
      <c r="D30" s="10"/>
      <c r="E30" s="10">
        <v>3000</v>
      </c>
      <c r="F30" s="9"/>
      <c r="G30" s="10"/>
      <c r="H30" s="10">
        <v>2500</v>
      </c>
      <c r="I30" s="9"/>
      <c r="J30" s="26"/>
      <c r="K30" s="26"/>
      <c r="L30" s="11"/>
      <c r="M30" s="10">
        <f t="shared" si="0"/>
        <v>86334.58</v>
      </c>
    </row>
    <row r="31" spans="1:13" ht="18">
      <c r="A31" s="9">
        <v>24</v>
      </c>
      <c r="B31" s="12">
        <v>40428</v>
      </c>
      <c r="C31" s="9" t="s">
        <v>157</v>
      </c>
      <c r="D31" s="10"/>
      <c r="E31" s="10">
        <v>3000</v>
      </c>
      <c r="F31" s="9"/>
      <c r="G31" s="10"/>
      <c r="H31" s="10"/>
      <c r="I31" s="9"/>
      <c r="J31" s="26"/>
      <c r="K31" s="26">
        <v>2500</v>
      </c>
      <c r="L31" s="11"/>
      <c r="M31" s="10">
        <f t="shared" si="0"/>
        <v>91834.58</v>
      </c>
    </row>
    <row r="32" spans="1:13" ht="18">
      <c r="A32" s="9">
        <v>25</v>
      </c>
      <c r="B32" s="12">
        <v>40431</v>
      </c>
      <c r="C32" s="9" t="s">
        <v>161</v>
      </c>
      <c r="D32" s="10"/>
      <c r="E32" s="10">
        <v>3000</v>
      </c>
      <c r="F32" s="9"/>
      <c r="G32" s="10"/>
      <c r="H32" s="10"/>
      <c r="I32" s="9"/>
      <c r="J32" s="26"/>
      <c r="K32" s="26"/>
      <c r="L32" s="11"/>
      <c r="M32" s="10">
        <f t="shared" si="0"/>
        <v>94834.58</v>
      </c>
    </row>
    <row r="33" spans="1:13" ht="18">
      <c r="A33" s="9">
        <v>25</v>
      </c>
      <c r="B33" s="12">
        <v>40434</v>
      </c>
      <c r="C33" s="9" t="s">
        <v>158</v>
      </c>
      <c r="D33" s="10"/>
      <c r="E33" s="10">
        <v>3000</v>
      </c>
      <c r="F33" s="9"/>
      <c r="G33" s="10"/>
      <c r="H33" s="10"/>
      <c r="I33" s="9"/>
      <c r="J33" s="26"/>
      <c r="K33" s="26"/>
      <c r="L33" s="11"/>
      <c r="M33" s="10">
        <f t="shared" si="0"/>
        <v>97834.58</v>
      </c>
    </row>
    <row r="34" spans="1:13" ht="18">
      <c r="A34" s="9">
        <v>26</v>
      </c>
      <c r="B34" s="12">
        <v>40434</v>
      </c>
      <c r="C34" s="26" t="s">
        <v>160</v>
      </c>
      <c r="D34" s="10"/>
      <c r="E34" s="10"/>
      <c r="F34" s="9"/>
      <c r="G34" s="10"/>
      <c r="H34" s="10"/>
      <c r="I34" s="9"/>
      <c r="J34" s="26"/>
      <c r="K34" s="26">
        <v>2500</v>
      </c>
      <c r="L34" s="11"/>
      <c r="M34" s="10">
        <f t="shared" si="0"/>
        <v>100334.58</v>
      </c>
    </row>
    <row r="35" spans="1:13" ht="18">
      <c r="A35" s="9">
        <v>27</v>
      </c>
      <c r="B35" s="12">
        <v>40437</v>
      </c>
      <c r="C35" s="9" t="s">
        <v>162</v>
      </c>
      <c r="D35" s="10"/>
      <c r="E35" s="10">
        <v>3000</v>
      </c>
      <c r="F35" s="9"/>
      <c r="G35" s="10"/>
      <c r="H35" s="10">
        <v>2500</v>
      </c>
      <c r="I35" s="9"/>
      <c r="J35" s="26"/>
      <c r="K35" s="26"/>
      <c r="L35" s="11"/>
      <c r="M35" s="10">
        <f t="shared" si="0"/>
        <v>105834.58</v>
      </c>
    </row>
    <row r="36" spans="1:13" ht="18">
      <c r="A36" s="9">
        <v>28</v>
      </c>
      <c r="B36" s="12">
        <v>40437</v>
      </c>
      <c r="C36" s="9" t="s">
        <v>163</v>
      </c>
      <c r="D36" s="10"/>
      <c r="E36" s="10">
        <v>3000</v>
      </c>
      <c r="F36" s="9"/>
      <c r="G36" s="10"/>
      <c r="H36" s="10">
        <v>2500</v>
      </c>
      <c r="I36" s="9"/>
      <c r="J36" s="26"/>
      <c r="K36" s="26"/>
      <c r="L36" s="11"/>
      <c r="M36" s="10">
        <f t="shared" si="0"/>
        <v>111334.58</v>
      </c>
    </row>
    <row r="37" spans="1:13" ht="18">
      <c r="A37" s="9">
        <v>29</v>
      </c>
      <c r="B37" s="12">
        <v>40441</v>
      </c>
      <c r="C37" s="9" t="s">
        <v>164</v>
      </c>
      <c r="D37" s="10"/>
      <c r="E37" s="10">
        <v>3000</v>
      </c>
      <c r="F37" s="9"/>
      <c r="G37" s="10"/>
      <c r="H37" s="10">
        <v>2500</v>
      </c>
      <c r="I37" s="9"/>
      <c r="J37" s="26"/>
      <c r="K37" s="26"/>
      <c r="L37" s="11"/>
      <c r="M37" s="10">
        <f t="shared" si="0"/>
        <v>116834.58</v>
      </c>
    </row>
    <row r="38" spans="1:13" ht="18">
      <c r="A38" s="9">
        <v>30</v>
      </c>
      <c r="B38" s="12">
        <v>40444</v>
      </c>
      <c r="C38" s="9" t="s">
        <v>165</v>
      </c>
      <c r="D38" s="10"/>
      <c r="E38" s="10">
        <v>2000</v>
      </c>
      <c r="F38" s="9"/>
      <c r="G38" s="10"/>
      <c r="H38" s="10"/>
      <c r="I38" s="9"/>
      <c r="J38" s="26"/>
      <c r="K38" s="26"/>
      <c r="L38" s="11"/>
      <c r="M38" s="10">
        <f t="shared" si="0"/>
        <v>118834.58</v>
      </c>
    </row>
    <row r="39" spans="1:13" ht="18">
      <c r="A39" s="9">
        <v>31</v>
      </c>
      <c r="B39" s="12">
        <v>40448</v>
      </c>
      <c r="C39" s="9" t="s">
        <v>166</v>
      </c>
      <c r="D39" s="10"/>
      <c r="E39" s="10">
        <v>3000</v>
      </c>
      <c r="F39" s="9"/>
      <c r="G39" s="10"/>
      <c r="H39" s="10">
        <v>2500</v>
      </c>
      <c r="I39" s="9"/>
      <c r="J39" s="26"/>
      <c r="K39" s="26"/>
      <c r="L39" s="11"/>
      <c r="M39" s="10">
        <f t="shared" si="0"/>
        <v>124334.58</v>
      </c>
    </row>
    <row r="40" spans="1:13" ht="18">
      <c r="A40" s="9">
        <v>31</v>
      </c>
      <c r="B40" s="12">
        <v>40449</v>
      </c>
      <c r="C40" s="9" t="s">
        <v>167</v>
      </c>
      <c r="D40" s="10"/>
      <c r="E40" s="10">
        <v>5000</v>
      </c>
      <c r="F40" s="9"/>
      <c r="G40" s="10"/>
      <c r="H40" s="10">
        <v>2500</v>
      </c>
      <c r="I40" s="9"/>
      <c r="J40" s="26"/>
      <c r="K40" s="26"/>
      <c r="L40" s="11"/>
      <c r="M40" s="10">
        <f t="shared" si="0"/>
        <v>131834.58000000002</v>
      </c>
    </row>
    <row r="41" spans="1:13" ht="18">
      <c r="A41" s="9">
        <v>32</v>
      </c>
      <c r="B41" s="12">
        <v>40449</v>
      </c>
      <c r="C41" s="9" t="s">
        <v>168</v>
      </c>
      <c r="D41" s="10"/>
      <c r="E41" s="10"/>
      <c r="F41" s="9"/>
      <c r="G41" s="10">
        <v>1029</v>
      </c>
      <c r="H41" s="10"/>
      <c r="I41" s="9"/>
      <c r="J41" s="26"/>
      <c r="K41" s="26"/>
      <c r="L41" s="11"/>
      <c r="M41" s="10">
        <f t="shared" si="0"/>
        <v>130805.58000000002</v>
      </c>
    </row>
    <row r="42" spans="1:13" ht="18">
      <c r="A42" s="9">
        <v>33</v>
      </c>
      <c r="B42" s="12">
        <v>40451</v>
      </c>
      <c r="C42" s="9" t="s">
        <v>134</v>
      </c>
      <c r="D42" s="10">
        <v>2</v>
      </c>
      <c r="E42" s="10"/>
      <c r="F42" s="9"/>
      <c r="G42" s="10"/>
      <c r="H42" s="10"/>
      <c r="I42" s="9"/>
      <c r="J42" s="26"/>
      <c r="K42" s="26"/>
      <c r="L42" s="11"/>
      <c r="M42" s="10">
        <f t="shared" si="0"/>
        <v>130803.58000000002</v>
      </c>
    </row>
    <row r="43" spans="1:13" ht="18">
      <c r="A43" s="9">
        <v>34</v>
      </c>
      <c r="B43" s="12">
        <v>40452</v>
      </c>
      <c r="C43" s="9" t="s">
        <v>170</v>
      </c>
      <c r="D43" s="10"/>
      <c r="E43" s="10">
        <v>3000</v>
      </c>
      <c r="F43" s="9"/>
      <c r="G43" s="10"/>
      <c r="H43" s="10"/>
      <c r="I43" s="9"/>
      <c r="J43" s="26"/>
      <c r="K43" s="26"/>
      <c r="L43" s="11"/>
      <c r="M43" s="10">
        <f t="shared" si="0"/>
        <v>133803.58000000002</v>
      </c>
    </row>
    <row r="44" spans="1:13" ht="18">
      <c r="A44" s="9">
        <v>35</v>
      </c>
      <c r="B44" s="12">
        <v>40452</v>
      </c>
      <c r="C44" s="9" t="s">
        <v>171</v>
      </c>
      <c r="D44" s="10"/>
      <c r="E44" s="10">
        <v>3000</v>
      </c>
      <c r="F44" s="9"/>
      <c r="G44" s="10"/>
      <c r="H44" s="10">
        <v>2500</v>
      </c>
      <c r="I44" s="9"/>
      <c r="J44" s="26"/>
      <c r="K44" s="26"/>
      <c r="L44" s="11"/>
      <c r="M44" s="10">
        <f t="shared" si="0"/>
        <v>139303.58000000002</v>
      </c>
    </row>
    <row r="45" spans="1:13" ht="18">
      <c r="A45" s="9">
        <v>35</v>
      </c>
      <c r="B45" s="12">
        <v>40452</v>
      </c>
      <c r="C45" s="9" t="s">
        <v>172</v>
      </c>
      <c r="D45" s="10"/>
      <c r="E45" s="10">
        <v>3000</v>
      </c>
      <c r="F45" s="9"/>
      <c r="G45" s="10"/>
      <c r="H45" s="10"/>
      <c r="I45" s="9"/>
      <c r="J45" s="26"/>
      <c r="K45" s="26"/>
      <c r="L45" s="11"/>
      <c r="M45" s="10">
        <f t="shared" si="0"/>
        <v>142303.58000000002</v>
      </c>
    </row>
    <row r="46" spans="1:13" ht="18">
      <c r="A46" s="9">
        <v>36</v>
      </c>
      <c r="B46" s="12">
        <v>40455</v>
      </c>
      <c r="C46" s="9" t="s">
        <v>173</v>
      </c>
      <c r="D46" s="10"/>
      <c r="E46" s="10">
        <v>3000</v>
      </c>
      <c r="F46" s="9"/>
      <c r="G46" s="10"/>
      <c r="H46" s="10">
        <v>2500</v>
      </c>
      <c r="I46" s="9"/>
      <c r="J46" s="26"/>
      <c r="K46" s="26"/>
      <c r="L46" s="11"/>
      <c r="M46" s="10">
        <f t="shared" si="0"/>
        <v>147803.58000000002</v>
      </c>
    </row>
    <row r="47" spans="1:13" ht="18">
      <c r="A47" s="9">
        <v>37</v>
      </c>
      <c r="B47" s="12">
        <v>40459</v>
      </c>
      <c r="C47" s="9" t="s">
        <v>174</v>
      </c>
      <c r="E47" s="10">
        <v>3000</v>
      </c>
      <c r="F47" s="9"/>
      <c r="G47" s="10"/>
      <c r="H47" s="10">
        <v>2500</v>
      </c>
      <c r="I47" s="9"/>
      <c r="J47" s="26"/>
      <c r="K47" s="26"/>
      <c r="L47" s="11"/>
      <c r="M47" s="10">
        <f t="shared" si="0"/>
        <v>153303.58000000002</v>
      </c>
    </row>
    <row r="48" spans="1:13" ht="18">
      <c r="A48" s="9">
        <v>38</v>
      </c>
      <c r="B48" s="12">
        <v>40462</v>
      </c>
      <c r="C48" s="9" t="s">
        <v>175</v>
      </c>
      <c r="D48" s="10"/>
      <c r="E48" s="10">
        <v>3000</v>
      </c>
      <c r="F48" s="9"/>
      <c r="G48" s="10"/>
      <c r="H48" s="10">
        <v>2500</v>
      </c>
      <c r="I48" s="9"/>
      <c r="J48" s="26"/>
      <c r="K48" s="26"/>
      <c r="L48" s="11"/>
      <c r="M48" s="10">
        <f t="shared" si="0"/>
        <v>158803.58000000002</v>
      </c>
    </row>
    <row r="49" spans="1:13" ht="18">
      <c r="A49" s="9">
        <v>39</v>
      </c>
      <c r="B49" s="12">
        <v>40463</v>
      </c>
      <c r="C49" s="9" t="s">
        <v>47</v>
      </c>
      <c r="D49" s="10"/>
      <c r="E49" s="10"/>
      <c r="F49" s="9"/>
      <c r="G49" s="10">
        <v>719.67</v>
      </c>
      <c r="H49" s="10"/>
      <c r="I49" s="9"/>
      <c r="J49" s="26"/>
      <c r="K49" s="26"/>
      <c r="L49" s="11"/>
      <c r="M49" s="10">
        <f t="shared" si="0"/>
        <v>158083.91</v>
      </c>
    </row>
    <row r="50" spans="1:13" ht="18">
      <c r="A50" s="9">
        <v>40</v>
      </c>
      <c r="B50" s="12">
        <v>40463</v>
      </c>
      <c r="C50" s="9" t="s">
        <v>47</v>
      </c>
      <c r="D50" s="10"/>
      <c r="E50" s="10"/>
      <c r="F50" s="9"/>
      <c r="G50" s="10"/>
      <c r="H50" s="10"/>
      <c r="I50" s="9"/>
      <c r="J50" s="26">
        <v>919.09</v>
      </c>
      <c r="K50" s="26"/>
      <c r="L50" s="11"/>
      <c r="M50" s="10">
        <f t="shared" si="0"/>
        <v>157164.82</v>
      </c>
    </row>
    <row r="51" spans="1:13" ht="18">
      <c r="A51" s="9">
        <v>41</v>
      </c>
      <c r="B51" s="12">
        <v>40845</v>
      </c>
      <c r="C51" s="9" t="s">
        <v>134</v>
      </c>
      <c r="D51" s="10">
        <v>4</v>
      </c>
      <c r="E51" s="10"/>
      <c r="F51" s="9"/>
      <c r="G51" s="10"/>
      <c r="H51" s="10"/>
      <c r="I51" s="9"/>
      <c r="J51" s="26"/>
      <c r="K51" s="26"/>
      <c r="L51" s="11"/>
      <c r="M51" s="10">
        <f t="shared" si="0"/>
        <v>157160.82</v>
      </c>
    </row>
    <row r="52" spans="1:13" ht="18">
      <c r="A52" s="9">
        <v>42</v>
      </c>
      <c r="B52" s="12">
        <v>40848</v>
      </c>
      <c r="C52" s="9" t="s">
        <v>176</v>
      </c>
      <c r="D52" s="10"/>
      <c r="E52" s="10">
        <v>3000</v>
      </c>
      <c r="F52" s="9"/>
      <c r="G52" s="10"/>
      <c r="H52" s="10"/>
      <c r="I52" s="9"/>
      <c r="J52" s="26"/>
      <c r="K52" s="26">
        <v>2500</v>
      </c>
      <c r="L52" s="11"/>
      <c r="M52" s="10">
        <f t="shared" si="0"/>
        <v>162660.82</v>
      </c>
    </row>
    <row r="53" spans="1:13" ht="18">
      <c r="A53" s="9">
        <v>43</v>
      </c>
      <c r="B53" s="12">
        <v>40889</v>
      </c>
      <c r="C53" s="9" t="s">
        <v>47</v>
      </c>
      <c r="D53" s="10"/>
      <c r="E53" s="10"/>
      <c r="F53" s="9"/>
      <c r="G53" s="10">
        <v>1067.01</v>
      </c>
      <c r="H53" s="10"/>
      <c r="I53" s="9"/>
      <c r="J53" s="26"/>
      <c r="K53" s="26"/>
      <c r="L53" s="11"/>
      <c r="M53" s="10">
        <f t="shared" si="0"/>
        <v>161593.81</v>
      </c>
    </row>
    <row r="54" spans="1:13" ht="18">
      <c r="A54" s="9">
        <v>44</v>
      </c>
      <c r="B54" s="12">
        <v>40889</v>
      </c>
      <c r="C54" s="9" t="s">
        <v>47</v>
      </c>
      <c r="D54" s="10"/>
      <c r="E54" s="10"/>
      <c r="F54" s="9"/>
      <c r="G54" s="10"/>
      <c r="H54" s="10"/>
      <c r="I54" s="9"/>
      <c r="J54" s="26">
        <v>1145.86</v>
      </c>
      <c r="K54" s="26"/>
      <c r="L54" s="11"/>
      <c r="M54" s="10">
        <f t="shared" si="0"/>
        <v>160447.95</v>
      </c>
    </row>
    <row r="55" spans="1:13" ht="18">
      <c r="A55" s="9">
        <v>45</v>
      </c>
      <c r="B55" s="12">
        <v>40890</v>
      </c>
      <c r="C55" s="9" t="s">
        <v>177</v>
      </c>
      <c r="D55" s="10"/>
      <c r="E55" s="10"/>
      <c r="F55" s="9"/>
      <c r="G55" s="10">
        <v>18932.5</v>
      </c>
      <c r="H55" s="10"/>
      <c r="I55" s="9"/>
      <c r="J55" s="26"/>
      <c r="K55" s="26"/>
      <c r="L55" s="11"/>
      <c r="M55" s="10">
        <f>M54-D55+E55-G55+H55-J55+K55</f>
        <v>141515.45</v>
      </c>
    </row>
    <row r="56" spans="1:13" ht="18">
      <c r="A56" s="9">
        <v>46</v>
      </c>
      <c r="B56" s="12">
        <v>40908</v>
      </c>
      <c r="C56" s="9" t="s">
        <v>178</v>
      </c>
      <c r="D56" s="10">
        <v>7</v>
      </c>
      <c r="E56" s="10">
        <v>155.71</v>
      </c>
      <c r="F56" s="9"/>
      <c r="G56" s="10"/>
      <c r="H56" s="10"/>
      <c r="I56" s="9"/>
      <c r="J56" s="26"/>
      <c r="K56" s="26"/>
      <c r="L56" s="11"/>
      <c r="M56" s="10">
        <f>M55-D56+E56-G56+H56-J56+K56</f>
        <v>141664.16</v>
      </c>
    </row>
    <row r="57" spans="1:13" ht="18">
      <c r="A57" s="9"/>
      <c r="B57" s="12"/>
      <c r="C57" s="9"/>
      <c r="D57" s="10"/>
      <c r="E57" s="10"/>
      <c r="F57" s="9"/>
      <c r="G57" s="10"/>
      <c r="H57" s="10"/>
      <c r="I57" s="9"/>
      <c r="J57" s="26"/>
      <c r="K57" s="26"/>
      <c r="L57" s="11"/>
      <c r="M57" s="10"/>
    </row>
    <row r="58" spans="1:13" ht="18">
      <c r="A58" s="9"/>
      <c r="B58" s="9"/>
      <c r="C58" s="9" t="s">
        <v>44</v>
      </c>
      <c r="D58" s="10">
        <f>SUM(D7:D57)</f>
        <v>32136.59</v>
      </c>
      <c r="E58" s="10">
        <f>SUM(E6:E57)</f>
        <v>154398.6</v>
      </c>
      <c r="F58" s="9"/>
      <c r="G58" s="10">
        <f>SUM(G7:G57)</f>
        <v>47787.6</v>
      </c>
      <c r="H58" s="10">
        <f>SUM(H6:H57)</f>
        <v>66266.98999999999</v>
      </c>
      <c r="I58" s="9"/>
      <c r="J58" s="27">
        <f>SUM(J6:J57)</f>
        <v>6577.24</v>
      </c>
      <c r="K58" s="27">
        <f>SUM(K6:K57)</f>
        <v>7500</v>
      </c>
      <c r="L58" s="11"/>
      <c r="M58" s="10"/>
    </row>
    <row r="59" spans="1:13" ht="18">
      <c r="A59" s="9"/>
      <c r="B59" s="9"/>
      <c r="C59" s="9"/>
      <c r="D59" s="10"/>
      <c r="E59" s="10"/>
      <c r="F59" s="9"/>
      <c r="G59" s="10"/>
      <c r="H59" s="10"/>
      <c r="I59" s="9"/>
      <c r="K59" s="11"/>
      <c r="L59" s="11"/>
      <c r="M59" s="10"/>
    </row>
    <row r="60" spans="1:13" ht="18">
      <c r="A60" s="9"/>
      <c r="B60" s="9"/>
      <c r="C60" s="7" t="s">
        <v>48</v>
      </c>
      <c r="D60" s="10"/>
      <c r="E60" s="8">
        <f>E58-D58</f>
        <v>122262.01000000001</v>
      </c>
      <c r="F60" s="9"/>
      <c r="G60" s="10"/>
      <c r="H60" s="8">
        <f>H58-G58</f>
        <v>18479.389999999992</v>
      </c>
      <c r="I60" s="9"/>
      <c r="K60" s="29">
        <f>K58-J58</f>
        <v>922.7600000000002</v>
      </c>
      <c r="L60" s="11"/>
      <c r="M60" s="10">
        <f>SUM(E60:K60)</f>
        <v>141664.16</v>
      </c>
    </row>
    <row r="61" spans="1:13" ht="18">
      <c r="A61" s="9"/>
      <c r="B61" s="9"/>
      <c r="C61" s="9"/>
      <c r="D61" s="10"/>
      <c r="E61" s="10"/>
      <c r="F61" s="9"/>
      <c r="G61" s="10"/>
      <c r="H61" s="10"/>
      <c r="I61" s="9"/>
      <c r="K61" s="11"/>
      <c r="L61" s="11"/>
      <c r="M61" s="10"/>
    </row>
    <row r="62" spans="1:13" ht="18">
      <c r="A62" s="9"/>
      <c r="B62" s="9"/>
      <c r="C62" s="9"/>
      <c r="D62" s="10"/>
      <c r="E62" s="10"/>
      <c r="F62" s="9"/>
      <c r="G62" s="10"/>
      <c r="H62" s="10"/>
      <c r="I62" s="9"/>
      <c r="K62" s="11"/>
      <c r="L62" s="11"/>
      <c r="M62" s="10"/>
    </row>
    <row r="63" spans="1:13" ht="18">
      <c r="A63" s="9"/>
      <c r="B63" s="9"/>
      <c r="C63" s="9"/>
      <c r="D63" s="10"/>
      <c r="E63" s="10"/>
      <c r="F63" s="9"/>
      <c r="G63" s="10"/>
      <c r="H63" s="10"/>
      <c r="I63" s="9"/>
      <c r="K63" s="11"/>
      <c r="L63" s="11"/>
      <c r="M63" s="10"/>
    </row>
    <row r="64" spans="1:13" ht="18">
      <c r="A64" s="9"/>
      <c r="B64" s="12"/>
      <c r="C64" s="9"/>
      <c r="D64" s="10"/>
      <c r="E64" s="10"/>
      <c r="F64" s="9"/>
      <c r="G64" s="10"/>
      <c r="H64" s="10"/>
      <c r="I64" s="9"/>
      <c r="K64" s="11"/>
      <c r="L64" s="11"/>
      <c r="M64" s="10"/>
    </row>
    <row r="65" spans="1:13" ht="18">
      <c r="A65" s="9"/>
      <c r="B65" s="9"/>
      <c r="C65" s="9"/>
      <c r="D65" s="10"/>
      <c r="E65" s="10"/>
      <c r="F65" s="9"/>
      <c r="G65" s="10"/>
      <c r="H65" s="10"/>
      <c r="I65" s="9"/>
      <c r="K65" s="11"/>
      <c r="L65" s="11"/>
      <c r="M65" s="10"/>
    </row>
    <row r="66" spans="1:13" ht="18">
      <c r="A66" s="9"/>
      <c r="B66" s="9"/>
      <c r="C66" s="9"/>
      <c r="D66" s="10"/>
      <c r="E66" s="10"/>
      <c r="F66" s="9"/>
      <c r="G66" s="10"/>
      <c r="H66" s="10"/>
      <c r="I66" s="9"/>
      <c r="K66" s="11"/>
      <c r="L66" s="11"/>
      <c r="M66" s="10"/>
    </row>
    <row r="67" spans="1:13" ht="18">
      <c r="A67" s="9"/>
      <c r="B67" s="9"/>
      <c r="C67" s="9"/>
      <c r="D67" s="10"/>
      <c r="E67" s="10"/>
      <c r="F67" s="9"/>
      <c r="G67" s="10"/>
      <c r="H67" s="10"/>
      <c r="I67" s="9"/>
      <c r="K67" s="11"/>
      <c r="L67" s="11"/>
      <c r="M67" s="10"/>
    </row>
    <row r="68" spans="1:13" ht="18">
      <c r="A68" s="9"/>
      <c r="B68" s="9"/>
      <c r="C68" s="9"/>
      <c r="D68" s="10"/>
      <c r="E68" s="10"/>
      <c r="F68" s="9"/>
      <c r="G68" s="10"/>
      <c r="H68" s="10"/>
      <c r="I68" s="9"/>
      <c r="K68" s="11"/>
      <c r="L68" s="11"/>
      <c r="M68" s="10"/>
    </row>
    <row r="69" spans="1:13" ht="18">
      <c r="A69" s="11"/>
      <c r="B69" s="11"/>
      <c r="C69" s="11"/>
      <c r="D69" s="13"/>
      <c r="E69" s="13"/>
      <c r="F69" s="11"/>
      <c r="G69" s="13"/>
      <c r="H69" s="13"/>
      <c r="I69" s="11"/>
      <c r="K69" s="11"/>
      <c r="L69" s="11"/>
      <c r="M69" s="13"/>
    </row>
  </sheetData>
  <sheetProtection/>
  <mergeCells count="3">
    <mergeCell ref="J3:K3"/>
    <mergeCell ref="C1:K1"/>
    <mergeCell ref="G3:H3"/>
  </mergeCells>
  <printOptions gridLines="1"/>
  <pageMargins left="0.3937007874015748" right="0.3937007874015748" top="0.4330708661417323" bottom="0.4330708661417323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2">
      <selection activeCell="E6" sqref="E6"/>
    </sheetView>
  </sheetViews>
  <sheetFormatPr defaultColWidth="9.140625" defaultRowHeight="12.75"/>
  <cols>
    <col min="1" max="1" width="27.00390625" style="0" customWidth="1"/>
    <col min="2" max="2" width="22.421875" style="0" customWidth="1"/>
    <col min="3" max="3" width="20.140625" style="0" customWidth="1"/>
    <col min="4" max="16384" width="11.421875" style="0" customWidth="1"/>
  </cols>
  <sheetData>
    <row r="1" spans="1:8" s="20" customFormat="1" ht="52.5" customHeight="1">
      <c r="A1" s="20" t="s">
        <v>180</v>
      </c>
      <c r="B1" s="21"/>
      <c r="C1" s="21"/>
      <c r="E1" s="21"/>
      <c r="F1" s="21"/>
      <c r="H1" s="21"/>
    </row>
    <row r="2" spans="2:8" s="2" customFormat="1" ht="19.5" customHeight="1">
      <c r="B2" s="14"/>
      <c r="C2" s="14"/>
      <c r="E2" s="14"/>
      <c r="F2" s="14"/>
      <c r="H2" s="14"/>
    </row>
    <row r="3" spans="2:8" s="16" customFormat="1" ht="27.75">
      <c r="B3" s="15" t="s">
        <v>39</v>
      </c>
      <c r="C3" s="15"/>
      <c r="H3" s="15"/>
    </row>
    <row r="4" spans="2:8" s="17" customFormat="1" ht="27.75">
      <c r="B4" s="18" t="s">
        <v>2</v>
      </c>
      <c r="C4" s="18" t="s">
        <v>3</v>
      </c>
      <c r="E4" s="18"/>
      <c r="F4" s="18"/>
      <c r="H4" s="18"/>
    </row>
    <row r="5" spans="1:3" s="1" customFormat="1" ht="18">
      <c r="A5" s="1" t="s">
        <v>179</v>
      </c>
      <c r="C5" s="13">
        <f>'2010'!E6</f>
        <v>89409.89000000001</v>
      </c>
    </row>
    <row r="6" spans="1:4" s="1" customFormat="1" ht="18">
      <c r="A6" s="1" t="s">
        <v>54</v>
      </c>
      <c r="C6" s="19">
        <v>64833</v>
      </c>
      <c r="D6" s="25" t="s">
        <v>182</v>
      </c>
    </row>
    <row r="7" spans="1:2" s="1" customFormat="1" ht="18">
      <c r="A7" s="1" t="s">
        <v>55</v>
      </c>
      <c r="B7" s="19">
        <v>31964.59</v>
      </c>
    </row>
    <row r="8" spans="1:2" s="1" customFormat="1" ht="18">
      <c r="A8" s="1" t="s">
        <v>57</v>
      </c>
      <c r="B8" s="13">
        <v>0</v>
      </c>
    </row>
    <row r="9" spans="1:4" s="1" customFormat="1" ht="18">
      <c r="A9" s="1" t="s">
        <v>10</v>
      </c>
      <c r="B9" s="19">
        <v>0</v>
      </c>
      <c r="D9" s="9" t="s">
        <v>181</v>
      </c>
    </row>
    <row r="10" spans="1:5" s="1" customFormat="1" ht="18">
      <c r="A10" s="1" t="s">
        <v>184</v>
      </c>
      <c r="B10" s="19">
        <v>135</v>
      </c>
      <c r="D10" s="26" t="s">
        <v>185</v>
      </c>
      <c r="E10" s="26"/>
    </row>
    <row r="11" spans="1:3" s="1" customFormat="1" ht="18">
      <c r="A11" s="1" t="s">
        <v>63</v>
      </c>
      <c r="B11" s="30">
        <v>37</v>
      </c>
      <c r="C11" s="30">
        <v>155.71</v>
      </c>
    </row>
    <row r="12" spans="1:3" s="23" customFormat="1" ht="18">
      <c r="A12" s="1" t="s">
        <v>101</v>
      </c>
      <c r="C12" s="24"/>
    </row>
    <row r="13" spans="1:3" s="1" customFormat="1" ht="18">
      <c r="A13" s="23" t="s">
        <v>53</v>
      </c>
      <c r="B13" s="24">
        <f>SUM(B7:B11)</f>
        <v>32136.59</v>
      </c>
      <c r="C13" s="24">
        <f>SUM(C5:C12)</f>
        <v>154398.6</v>
      </c>
    </row>
    <row r="14" s="23" customFormat="1" ht="18"/>
    <row r="15" spans="1:3" s="1" customFormat="1" ht="22.5">
      <c r="A15" s="23" t="s">
        <v>183</v>
      </c>
      <c r="C15" s="22">
        <f>C13-B13</f>
        <v>122262.01000000001</v>
      </c>
    </row>
    <row r="16" s="1" customFormat="1" ht="18"/>
    <row r="17" s="2" customFormat="1" ht="27"/>
    <row r="18" spans="2:4" s="2" customFormat="1" ht="27.75">
      <c r="B18" s="15" t="s">
        <v>148</v>
      </c>
      <c r="C18" s="15"/>
      <c r="D18" s="16"/>
    </row>
    <row r="19" spans="2:3" s="2" customFormat="1" ht="27.75">
      <c r="B19" s="18" t="s">
        <v>2</v>
      </c>
      <c r="C19" s="18" t="s">
        <v>3</v>
      </c>
    </row>
    <row r="20" spans="1:3" s="1" customFormat="1" ht="18">
      <c r="A20" s="1" t="s">
        <v>179</v>
      </c>
      <c r="C20" s="19">
        <f>'2010'!H6</f>
        <v>36266.98999999999</v>
      </c>
    </row>
    <row r="21" spans="1:4" s="1" customFormat="1" ht="18">
      <c r="A21" s="1" t="s">
        <v>54</v>
      </c>
      <c r="C21" s="19">
        <v>30000</v>
      </c>
      <c r="D21" s="25"/>
    </row>
    <row r="22" spans="1:2" s="1" customFormat="1" ht="18">
      <c r="A22" s="1" t="s">
        <v>60</v>
      </c>
      <c r="B22" s="19">
        <v>8108.1</v>
      </c>
    </row>
    <row r="23" spans="1:8" s="1" customFormat="1" ht="18">
      <c r="A23" s="1" t="s">
        <v>56</v>
      </c>
      <c r="B23" s="19">
        <v>38650.5</v>
      </c>
      <c r="D23" s="33" t="s">
        <v>186</v>
      </c>
      <c r="E23" s="33"/>
      <c r="F23" s="33"/>
      <c r="G23" s="33"/>
      <c r="H23" s="33"/>
    </row>
    <row r="24" spans="1:2" s="1" customFormat="1" ht="18">
      <c r="A24" s="1" t="s">
        <v>62</v>
      </c>
      <c r="B24" s="19">
        <v>0</v>
      </c>
    </row>
    <row r="25" spans="1:2" s="1" customFormat="1" ht="18">
      <c r="A25" s="1" t="s">
        <v>61</v>
      </c>
      <c r="B25" s="19">
        <v>1029</v>
      </c>
    </row>
    <row r="26" s="1" customFormat="1" ht="18"/>
    <row r="27" spans="1:3" s="23" customFormat="1" ht="18">
      <c r="A27" s="23" t="s">
        <v>53</v>
      </c>
      <c r="B27" s="24">
        <f>SUM(B22:B26)</f>
        <v>47787.6</v>
      </c>
      <c r="C27" s="24">
        <f>SUM(C20:C26)</f>
        <v>66266.98999999999</v>
      </c>
    </row>
    <row r="28" s="23" customFormat="1" ht="18"/>
    <row r="29" spans="1:3" s="23" customFormat="1" ht="22.5">
      <c r="A29" s="23" t="s">
        <v>183</v>
      </c>
      <c r="C29" s="22">
        <f>C27-B27</f>
        <v>18479.389999999992</v>
      </c>
    </row>
    <row r="30" s="1" customFormat="1" ht="18"/>
    <row r="31" spans="1:3" s="1" customFormat="1" ht="27.75">
      <c r="A31" s="2"/>
      <c r="B31" s="15" t="s">
        <v>187</v>
      </c>
      <c r="C31" s="15"/>
    </row>
    <row r="32" spans="1:3" s="1" customFormat="1" ht="27.75">
      <c r="A32" s="2"/>
      <c r="B32" s="18" t="s">
        <v>2</v>
      </c>
      <c r="C32" s="18" t="s">
        <v>3</v>
      </c>
    </row>
    <row r="33" spans="1:3" s="1" customFormat="1" ht="18">
      <c r="A33" s="1" t="s">
        <v>179</v>
      </c>
      <c r="C33" s="19">
        <f>'2010'!K6</f>
        <v>0</v>
      </c>
    </row>
    <row r="34" spans="1:4" s="1" customFormat="1" ht="18">
      <c r="A34" s="1" t="s">
        <v>54</v>
      </c>
      <c r="C34" s="19">
        <v>7500</v>
      </c>
      <c r="D34" s="1" t="s">
        <v>188</v>
      </c>
    </row>
    <row r="35" spans="1:2" s="1" customFormat="1" ht="18">
      <c r="A35" s="1" t="s">
        <v>60</v>
      </c>
      <c r="B35" s="19">
        <v>6577.24</v>
      </c>
    </row>
    <row r="36" spans="1:2" s="1" customFormat="1" ht="18">
      <c r="A36" s="1" t="s">
        <v>56</v>
      </c>
      <c r="B36" s="19">
        <v>0</v>
      </c>
    </row>
    <row r="37" spans="1:2" s="1" customFormat="1" ht="18">
      <c r="A37" s="1" t="s">
        <v>62</v>
      </c>
      <c r="B37" s="19">
        <v>0</v>
      </c>
    </row>
    <row r="38" spans="1:2" s="1" customFormat="1" ht="18">
      <c r="A38" s="1" t="s">
        <v>61</v>
      </c>
      <c r="B38" s="19">
        <v>0</v>
      </c>
    </row>
    <row r="39" s="1" customFormat="1" ht="18"/>
    <row r="40" spans="1:3" s="1" customFormat="1" ht="18">
      <c r="A40" s="23" t="s">
        <v>53</v>
      </c>
      <c r="B40" s="24">
        <f>SUM(B35:B39)</f>
        <v>6577.24</v>
      </c>
      <c r="C40" s="24">
        <f>SUM(C33:C39)</f>
        <v>7500</v>
      </c>
    </row>
    <row r="41" spans="1:3" ht="18">
      <c r="A41" s="23"/>
      <c r="B41" s="23"/>
      <c r="C41" s="23"/>
    </row>
    <row r="42" spans="1:3" ht="22.5">
      <c r="A42" s="23" t="s">
        <v>183</v>
      </c>
      <c r="B42" s="23"/>
      <c r="C42" s="22">
        <f>C40-B40</f>
        <v>922.7600000000002</v>
      </c>
    </row>
    <row r="45" spans="1:3" ht="18">
      <c r="A45" s="31" t="s">
        <v>189</v>
      </c>
      <c r="B45" s="31"/>
      <c r="C45" s="32">
        <f>C15+C29+C42</f>
        <v>141664.16</v>
      </c>
    </row>
  </sheetData>
  <sheetProtection/>
  <printOptions gridLines="1"/>
  <pageMargins left="0.77" right="0.27" top="0.3" bottom="0.51" header="0.5" footer="0.5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zoomScale="85" zoomScaleNormal="85" zoomScalePageLayoutView="0" workbookViewId="0" topLeftCell="A52">
      <selection activeCell="E6" sqref="E6"/>
    </sheetView>
  </sheetViews>
  <sheetFormatPr defaultColWidth="11.421875" defaultRowHeight="12.75"/>
  <cols>
    <col min="1" max="1" width="6.00390625" style="1" customWidth="1"/>
    <col min="2" max="2" width="8.57421875" style="1" customWidth="1"/>
    <col min="3" max="3" width="45.421875" style="1" customWidth="1"/>
    <col min="4" max="4" width="13.8515625" style="3" customWidth="1"/>
    <col min="5" max="5" width="14.00390625" style="3" customWidth="1"/>
    <col min="6" max="6" width="0.85546875" style="1" customWidth="1"/>
    <col min="7" max="7" width="13.421875" style="3" customWidth="1"/>
    <col min="8" max="8" width="13.00390625" style="3" customWidth="1"/>
    <col min="9" max="9" width="0.9921875" style="1" customWidth="1"/>
    <col min="10" max="10" width="11.8515625" style="0" bestFit="1" customWidth="1"/>
    <col min="11" max="11" width="12.00390625" style="1" bestFit="1" customWidth="1"/>
    <col min="12" max="12" width="0.85546875" style="1" customWidth="1"/>
    <col min="13" max="13" width="17.421875" style="3" customWidth="1"/>
    <col min="14" max="16384" width="11.421875" style="1" customWidth="1"/>
  </cols>
  <sheetData>
    <row r="1" spans="3:11" ht="52.5" customHeight="1">
      <c r="C1" s="65" t="s">
        <v>190</v>
      </c>
      <c r="D1" s="64"/>
      <c r="E1" s="64"/>
      <c r="F1" s="64"/>
      <c r="G1" s="64"/>
      <c r="H1" s="64"/>
      <c r="I1" s="64"/>
      <c r="J1" s="64"/>
      <c r="K1" s="64"/>
    </row>
    <row r="2" spans="3:9" ht="19.5" customHeight="1">
      <c r="C2" s="2"/>
      <c r="D2" s="14"/>
      <c r="E2" s="14"/>
      <c r="F2" s="2"/>
      <c r="G2" s="14"/>
      <c r="H2" s="14"/>
      <c r="I2" s="2"/>
    </row>
    <row r="3" spans="4:13" ht="18">
      <c r="D3" s="3" t="s">
        <v>39</v>
      </c>
      <c r="G3" s="66" t="s">
        <v>148</v>
      </c>
      <c r="H3" s="66"/>
      <c r="J3" s="63" t="s">
        <v>147</v>
      </c>
      <c r="K3" s="64"/>
      <c r="M3" s="7" t="s">
        <v>145</v>
      </c>
    </row>
    <row r="4" spans="1:13" s="4" customFormat="1" ht="20.25">
      <c r="A4" s="5" t="s">
        <v>41</v>
      </c>
      <c r="B4" s="5" t="s">
        <v>14</v>
      </c>
      <c r="C4" s="5" t="s">
        <v>1</v>
      </c>
      <c r="D4" s="6" t="s">
        <v>2</v>
      </c>
      <c r="E4" s="6" t="s">
        <v>3</v>
      </c>
      <c r="F4" s="5"/>
      <c r="G4" s="6" t="s">
        <v>2</v>
      </c>
      <c r="H4" s="6" t="s">
        <v>3</v>
      </c>
      <c r="I4" s="5"/>
      <c r="J4" s="5" t="s">
        <v>2</v>
      </c>
      <c r="K4" s="5" t="s">
        <v>3</v>
      </c>
      <c r="M4" s="6" t="s">
        <v>4</v>
      </c>
    </row>
    <row r="5" spans="1:13" ht="18">
      <c r="A5" s="7"/>
      <c r="B5" s="7"/>
      <c r="C5" s="7"/>
      <c r="D5" s="8"/>
      <c r="E5" s="8"/>
      <c r="F5" s="7"/>
      <c r="G5" s="8"/>
      <c r="H5" s="8"/>
      <c r="I5" s="7"/>
      <c r="M5" s="8"/>
    </row>
    <row r="6" spans="1:13" ht="18">
      <c r="A6" s="9"/>
      <c r="B6" s="9"/>
      <c r="C6" s="9" t="s">
        <v>191</v>
      </c>
      <c r="D6" s="34"/>
      <c r="E6" s="34">
        <v>122262.01</v>
      </c>
      <c r="F6" s="38"/>
      <c r="G6" s="34"/>
      <c r="H6" s="34">
        <f>'Resultat 2010'!C29</f>
        <v>18479.389999999992</v>
      </c>
      <c r="I6" s="38"/>
      <c r="J6" s="39"/>
      <c r="K6" s="39">
        <f>'Resultat 2010'!C42</f>
        <v>922.7600000000002</v>
      </c>
      <c r="L6" s="11"/>
      <c r="M6" s="10">
        <f>E6+H6+K6</f>
        <v>141664.16</v>
      </c>
    </row>
    <row r="7" spans="1:13" ht="18">
      <c r="A7" s="9">
        <v>1</v>
      </c>
      <c r="B7" s="12">
        <v>40547</v>
      </c>
      <c r="C7" s="9" t="s">
        <v>193</v>
      </c>
      <c r="D7" s="34"/>
      <c r="E7" s="34"/>
      <c r="F7" s="38"/>
      <c r="G7" s="34"/>
      <c r="H7" s="34">
        <v>2500</v>
      </c>
      <c r="I7" s="38"/>
      <c r="J7" s="39"/>
      <c r="K7" s="39"/>
      <c r="L7" s="11"/>
      <c r="M7" s="10">
        <f aca="true" t="shared" si="0" ref="M7:M38">M6-D7+E7-G7+H7-J7+K7</f>
        <v>144164.16</v>
      </c>
    </row>
    <row r="8" spans="1:13" ht="18">
      <c r="A8" s="9">
        <f>A7+1</f>
        <v>2</v>
      </c>
      <c r="B8" s="12">
        <v>40555</v>
      </c>
      <c r="C8" s="26" t="s">
        <v>194</v>
      </c>
      <c r="D8" s="34"/>
      <c r="E8" s="34">
        <v>3000</v>
      </c>
      <c r="F8" s="38"/>
      <c r="G8" s="34"/>
      <c r="H8" s="34"/>
      <c r="I8" s="38"/>
      <c r="J8" s="39"/>
      <c r="K8" s="39">
        <v>2500</v>
      </c>
      <c r="L8" s="11"/>
      <c r="M8" s="10">
        <f>M7-D8+E8-G8+H8-J8+K8</f>
        <v>149664.16</v>
      </c>
    </row>
    <row r="9" spans="1:13" s="9" customFormat="1" ht="17.25" customHeight="1">
      <c r="A9" s="9">
        <f>A8+1</f>
        <v>3</v>
      </c>
      <c r="B9" s="12">
        <v>40560</v>
      </c>
      <c r="C9" s="9" t="s">
        <v>192</v>
      </c>
      <c r="D9" s="34">
        <v>17674.62</v>
      </c>
      <c r="E9" s="34"/>
      <c r="F9" s="38"/>
      <c r="G9" s="34"/>
      <c r="H9" s="34"/>
      <c r="I9" s="38"/>
      <c r="J9" s="39"/>
      <c r="K9" s="39"/>
      <c r="M9" s="10">
        <f>M8-D9+E9-G9+H9-J9+K9</f>
        <v>131989.54</v>
      </c>
    </row>
    <row r="10" spans="1:13" ht="18">
      <c r="A10" s="9">
        <v>4</v>
      </c>
      <c r="B10" s="28">
        <v>40567</v>
      </c>
      <c r="C10" s="9" t="s">
        <v>195</v>
      </c>
      <c r="D10" s="34"/>
      <c r="E10" s="34">
        <v>3000</v>
      </c>
      <c r="F10" s="38"/>
      <c r="G10" s="34"/>
      <c r="H10" s="34"/>
      <c r="I10" s="38"/>
      <c r="J10" s="39"/>
      <c r="K10" s="39">
        <v>2500</v>
      </c>
      <c r="L10" s="11"/>
      <c r="M10" s="10">
        <f t="shared" si="0"/>
        <v>137489.54</v>
      </c>
    </row>
    <row r="11" spans="1:13" ht="18">
      <c r="A11" s="9">
        <v>5</v>
      </c>
      <c r="B11" s="12">
        <v>40574</v>
      </c>
      <c r="C11" s="9" t="s">
        <v>134</v>
      </c>
      <c r="D11" s="34">
        <v>3</v>
      </c>
      <c r="E11" s="34"/>
      <c r="F11" s="38"/>
      <c r="G11" s="34"/>
      <c r="H11" s="34"/>
      <c r="I11" s="38"/>
      <c r="J11" s="39"/>
      <c r="K11" s="39"/>
      <c r="L11" s="11"/>
      <c r="M11" s="10">
        <f t="shared" si="0"/>
        <v>137486.54</v>
      </c>
    </row>
    <row r="12" spans="1:13" ht="18">
      <c r="A12" s="9">
        <v>6</v>
      </c>
      <c r="B12" s="12">
        <v>40586</v>
      </c>
      <c r="C12" s="9" t="s">
        <v>47</v>
      </c>
      <c r="D12" s="34"/>
      <c r="E12" s="34"/>
      <c r="F12" s="38"/>
      <c r="G12" s="34">
        <v>2769.93</v>
      </c>
      <c r="H12" s="34"/>
      <c r="I12" s="38"/>
      <c r="J12" s="39"/>
      <c r="K12" s="39"/>
      <c r="L12" s="11"/>
      <c r="M12" s="10">
        <f t="shared" si="0"/>
        <v>134716.61000000002</v>
      </c>
    </row>
    <row r="13" spans="1:13" ht="18">
      <c r="A13" s="9">
        <f aca="true" t="shared" si="1" ref="A13:A19">A12+1</f>
        <v>7</v>
      </c>
      <c r="B13" s="12">
        <v>40586</v>
      </c>
      <c r="C13" s="9" t="s">
        <v>47</v>
      </c>
      <c r="D13" s="34"/>
      <c r="E13" s="34"/>
      <c r="F13" s="38"/>
      <c r="G13" s="34"/>
      <c r="H13" s="34"/>
      <c r="I13" s="38"/>
      <c r="J13" s="39">
        <v>1731.04</v>
      </c>
      <c r="K13" s="39"/>
      <c r="L13" s="11"/>
      <c r="M13" s="10">
        <f t="shared" si="0"/>
        <v>132985.57</v>
      </c>
    </row>
    <row r="14" spans="1:13" ht="18">
      <c r="A14" s="9">
        <f t="shared" si="1"/>
        <v>8</v>
      </c>
      <c r="B14" s="12">
        <v>40602</v>
      </c>
      <c r="C14" s="9" t="s">
        <v>134</v>
      </c>
      <c r="D14" s="34">
        <v>4</v>
      </c>
      <c r="E14" s="34"/>
      <c r="F14" s="38"/>
      <c r="G14" s="34"/>
      <c r="H14" s="34"/>
      <c r="I14" s="38"/>
      <c r="J14" s="39"/>
      <c r="K14" s="39"/>
      <c r="L14" s="11"/>
      <c r="M14" s="10">
        <f t="shared" si="0"/>
        <v>132981.57</v>
      </c>
    </row>
    <row r="15" spans="1:13" ht="18">
      <c r="A15" s="9">
        <f t="shared" si="1"/>
        <v>9</v>
      </c>
      <c r="B15" s="12">
        <v>40619</v>
      </c>
      <c r="C15" s="9" t="s">
        <v>197</v>
      </c>
      <c r="D15" s="34">
        <v>135</v>
      </c>
      <c r="E15" s="34"/>
      <c r="F15" s="38"/>
      <c r="G15" s="34"/>
      <c r="H15" s="34"/>
      <c r="I15" s="38"/>
      <c r="J15" s="39"/>
      <c r="K15" s="39"/>
      <c r="L15" s="11"/>
      <c r="M15" s="10">
        <f t="shared" si="0"/>
        <v>132846.57</v>
      </c>
    </row>
    <row r="16" spans="1:13" ht="18">
      <c r="A16" s="9">
        <f t="shared" si="1"/>
        <v>10</v>
      </c>
      <c r="B16" s="12">
        <v>40626</v>
      </c>
      <c r="C16" s="9" t="s">
        <v>196</v>
      </c>
      <c r="D16" s="34"/>
      <c r="E16" s="34"/>
      <c r="F16" s="38"/>
      <c r="G16" s="34">
        <v>2097</v>
      </c>
      <c r="H16" s="34"/>
      <c r="I16" s="38"/>
      <c r="J16" s="39"/>
      <c r="K16" s="39"/>
      <c r="L16" s="11"/>
      <c r="M16" s="10">
        <f t="shared" si="0"/>
        <v>130749.57</v>
      </c>
    </row>
    <row r="17" spans="1:13" ht="18">
      <c r="A17" s="9">
        <f t="shared" si="1"/>
        <v>11</v>
      </c>
      <c r="B17" s="12">
        <v>40633</v>
      </c>
      <c r="C17" s="9" t="s">
        <v>134</v>
      </c>
      <c r="D17" s="34">
        <v>5</v>
      </c>
      <c r="E17" s="34"/>
      <c r="F17" s="38"/>
      <c r="G17" s="34"/>
      <c r="H17" s="34"/>
      <c r="I17" s="38"/>
      <c r="J17" s="39"/>
      <c r="K17" s="39"/>
      <c r="L17" s="11"/>
      <c r="M17" s="10">
        <f t="shared" si="0"/>
        <v>130744.57</v>
      </c>
    </row>
    <row r="18" spans="1:13" ht="18">
      <c r="A18" s="9">
        <f t="shared" si="1"/>
        <v>12</v>
      </c>
      <c r="B18" s="12">
        <v>40637</v>
      </c>
      <c r="C18" s="9" t="s">
        <v>198</v>
      </c>
      <c r="D18" s="34">
        <v>6900</v>
      </c>
      <c r="E18" s="34"/>
      <c r="F18" s="38"/>
      <c r="G18" s="34"/>
      <c r="H18" s="34"/>
      <c r="I18" s="38"/>
      <c r="J18" s="39"/>
      <c r="K18" s="39"/>
      <c r="L18" s="11"/>
      <c r="M18" s="10">
        <f t="shared" si="0"/>
        <v>123844.57</v>
      </c>
    </row>
    <row r="19" spans="1:13" ht="18">
      <c r="A19" s="9">
        <f t="shared" si="1"/>
        <v>13</v>
      </c>
      <c r="B19" s="12">
        <v>40637</v>
      </c>
      <c r="C19" s="9" t="s">
        <v>199</v>
      </c>
      <c r="D19" s="34">
        <v>6900</v>
      </c>
      <c r="E19" s="40"/>
      <c r="F19" s="38"/>
      <c r="G19" s="34"/>
      <c r="H19" s="34"/>
      <c r="I19" s="38"/>
      <c r="J19" s="39"/>
      <c r="K19" s="39"/>
      <c r="L19" s="11"/>
      <c r="M19" s="10">
        <f t="shared" si="0"/>
        <v>116944.57</v>
      </c>
    </row>
    <row r="20" spans="1:13" ht="18">
      <c r="A20" s="9" t="s">
        <v>76</v>
      </c>
      <c r="B20" s="12">
        <v>40646</v>
      </c>
      <c r="C20" s="9" t="s">
        <v>200</v>
      </c>
      <c r="D20" s="34">
        <v>15884.27</v>
      </c>
      <c r="E20" s="34"/>
      <c r="F20" s="38"/>
      <c r="G20" s="34"/>
      <c r="H20" s="34"/>
      <c r="I20" s="38"/>
      <c r="J20" s="39"/>
      <c r="K20" s="39"/>
      <c r="L20" s="11"/>
      <c r="M20" s="10">
        <f t="shared" si="0"/>
        <v>101060.3</v>
      </c>
    </row>
    <row r="21" spans="1:13" ht="18">
      <c r="A21" s="9">
        <v>15</v>
      </c>
      <c r="B21" s="12">
        <v>40647</v>
      </c>
      <c r="C21" s="9" t="s">
        <v>201</v>
      </c>
      <c r="D21" s="34"/>
      <c r="E21" s="34"/>
      <c r="F21" s="38"/>
      <c r="G21" s="34">
        <v>1875</v>
      </c>
      <c r="H21" s="34"/>
      <c r="I21" s="38"/>
      <c r="J21" s="39"/>
      <c r="K21" s="39"/>
      <c r="L21" s="11"/>
      <c r="M21" s="10">
        <f t="shared" si="0"/>
        <v>99185.3</v>
      </c>
    </row>
    <row r="22" spans="1:13" ht="18">
      <c r="A22" s="9">
        <v>16</v>
      </c>
      <c r="B22" s="12">
        <v>40662</v>
      </c>
      <c r="C22" s="9" t="s">
        <v>134</v>
      </c>
      <c r="D22" s="34">
        <v>12</v>
      </c>
      <c r="E22" s="34"/>
      <c r="F22" s="38"/>
      <c r="G22" s="34"/>
      <c r="H22" s="34"/>
      <c r="I22" s="38"/>
      <c r="J22" s="39"/>
      <c r="K22" s="39"/>
      <c r="L22" s="11"/>
      <c r="M22" s="10">
        <f t="shared" si="0"/>
        <v>99173.3</v>
      </c>
    </row>
    <row r="23" spans="1:13" ht="18">
      <c r="A23" s="9">
        <v>17</v>
      </c>
      <c r="B23" s="12">
        <v>40667</v>
      </c>
      <c r="C23" s="9" t="s">
        <v>202</v>
      </c>
      <c r="D23" s="34"/>
      <c r="E23" s="34">
        <v>2500</v>
      </c>
      <c r="F23" s="38"/>
      <c r="G23" s="34"/>
      <c r="H23" s="34">
        <v>2500</v>
      </c>
      <c r="I23" s="38"/>
      <c r="J23" s="39"/>
      <c r="K23" s="39"/>
      <c r="L23" s="11"/>
      <c r="M23" s="10">
        <f t="shared" si="0"/>
        <v>104173.3</v>
      </c>
    </row>
    <row r="24" spans="1:13" ht="18">
      <c r="A24" s="9">
        <v>18</v>
      </c>
      <c r="B24" s="12">
        <v>40668</v>
      </c>
      <c r="C24" s="9" t="s">
        <v>47</v>
      </c>
      <c r="D24" s="34"/>
      <c r="E24" s="34"/>
      <c r="F24" s="38"/>
      <c r="G24" s="34">
        <v>1658.81</v>
      </c>
      <c r="H24" s="34"/>
      <c r="I24" s="38"/>
      <c r="J24" s="39"/>
      <c r="K24" s="39"/>
      <c r="L24" s="11"/>
      <c r="M24" s="10">
        <f t="shared" si="0"/>
        <v>102514.49</v>
      </c>
    </row>
    <row r="25" spans="1:13" ht="18">
      <c r="A25" s="9">
        <v>19</v>
      </c>
      <c r="B25" s="12">
        <v>40668</v>
      </c>
      <c r="C25" s="9" t="s">
        <v>47</v>
      </c>
      <c r="D25" s="34"/>
      <c r="E25" s="34"/>
      <c r="F25" s="38"/>
      <c r="G25" s="34"/>
      <c r="H25" s="34"/>
      <c r="I25" s="38"/>
      <c r="J25" s="39">
        <v>1636.69</v>
      </c>
      <c r="K25" s="39"/>
      <c r="L25" s="11"/>
      <c r="M25" s="10">
        <f t="shared" si="0"/>
        <v>100877.8</v>
      </c>
    </row>
    <row r="26" spans="1:13" ht="18">
      <c r="A26" s="9">
        <v>20</v>
      </c>
      <c r="B26" s="12">
        <v>40681</v>
      </c>
      <c r="C26" s="9" t="s">
        <v>203</v>
      </c>
      <c r="D26" s="34"/>
      <c r="E26" s="34"/>
      <c r="F26" s="38"/>
      <c r="G26" s="34"/>
      <c r="H26" s="34"/>
      <c r="I26" s="38"/>
      <c r="J26" s="39"/>
      <c r="K26" s="39">
        <v>275</v>
      </c>
      <c r="L26" s="11"/>
      <c r="M26" s="10">
        <f t="shared" si="0"/>
        <v>101152.8</v>
      </c>
    </row>
    <row r="27" spans="1:13" ht="18">
      <c r="A27" s="9">
        <v>21</v>
      </c>
      <c r="B27" s="12">
        <v>40686</v>
      </c>
      <c r="C27" s="9" t="s">
        <v>204</v>
      </c>
      <c r="D27" s="34"/>
      <c r="E27" s="34">
        <v>1667</v>
      </c>
      <c r="F27" s="38"/>
      <c r="G27" s="34"/>
      <c r="H27" s="34"/>
      <c r="I27" s="38"/>
      <c r="J27" s="39"/>
      <c r="K27" s="39"/>
      <c r="L27" s="11"/>
      <c r="M27" s="10">
        <f t="shared" si="0"/>
        <v>102819.8</v>
      </c>
    </row>
    <row r="28" spans="1:13" ht="18">
      <c r="A28" s="9">
        <v>22</v>
      </c>
      <c r="B28" s="12">
        <v>40688</v>
      </c>
      <c r="C28" s="9" t="s">
        <v>205</v>
      </c>
      <c r="D28" s="34"/>
      <c r="E28" s="34">
        <v>2500</v>
      </c>
      <c r="F28" s="38"/>
      <c r="G28" s="34"/>
      <c r="H28" s="34">
        <v>2500</v>
      </c>
      <c r="I28" s="38"/>
      <c r="J28" s="39"/>
      <c r="K28" s="39"/>
      <c r="L28" s="11"/>
      <c r="M28" s="10">
        <f t="shared" si="0"/>
        <v>107819.8</v>
      </c>
    </row>
    <row r="29" spans="1:13" ht="18">
      <c r="A29" s="9">
        <v>23</v>
      </c>
      <c r="B29" s="12">
        <v>40694</v>
      </c>
      <c r="C29" s="9" t="s">
        <v>206</v>
      </c>
      <c r="D29" s="34"/>
      <c r="E29" s="34">
        <v>2500</v>
      </c>
      <c r="F29" s="38"/>
      <c r="G29" s="34"/>
      <c r="H29" s="34"/>
      <c r="I29" s="38"/>
      <c r="J29" s="39"/>
      <c r="K29" s="39">
        <v>4049</v>
      </c>
      <c r="L29" s="11"/>
      <c r="M29" s="10">
        <f t="shared" si="0"/>
        <v>114368.8</v>
      </c>
    </row>
    <row r="30" spans="1:13" ht="18">
      <c r="A30" s="9">
        <v>24</v>
      </c>
      <c r="B30" s="12">
        <v>40708</v>
      </c>
      <c r="C30" s="9" t="s">
        <v>207</v>
      </c>
      <c r="D30" s="34"/>
      <c r="E30" s="34">
        <v>2500</v>
      </c>
      <c r="F30" s="38"/>
      <c r="G30" s="34"/>
      <c r="H30" s="34"/>
      <c r="I30" s="38"/>
      <c r="J30" s="39"/>
      <c r="K30" s="39">
        <v>2500</v>
      </c>
      <c r="L30" s="11"/>
      <c r="M30" s="10">
        <f t="shared" si="0"/>
        <v>119368.8</v>
      </c>
    </row>
    <row r="31" spans="1:13" ht="18">
      <c r="A31" s="9">
        <v>25</v>
      </c>
      <c r="B31" s="12">
        <v>40709</v>
      </c>
      <c r="C31" s="9" t="s">
        <v>222</v>
      </c>
      <c r="D31" s="34"/>
      <c r="E31" s="34"/>
      <c r="F31" s="38"/>
      <c r="G31" s="34"/>
      <c r="H31" s="34">
        <v>2500</v>
      </c>
      <c r="I31" s="38"/>
      <c r="J31" s="39"/>
      <c r="K31" s="39"/>
      <c r="L31" s="11"/>
      <c r="M31" s="10">
        <f t="shared" si="0"/>
        <v>121868.8</v>
      </c>
    </row>
    <row r="32" spans="1:13" ht="18">
      <c r="A32" s="9">
        <v>26</v>
      </c>
      <c r="B32" s="12">
        <v>40710</v>
      </c>
      <c r="C32" s="9" t="s">
        <v>208</v>
      </c>
      <c r="D32" s="34"/>
      <c r="E32" s="34">
        <v>2500</v>
      </c>
      <c r="F32" s="38"/>
      <c r="G32" s="34"/>
      <c r="H32" s="34"/>
      <c r="I32" s="38"/>
      <c r="J32" s="39"/>
      <c r="K32" s="39">
        <v>2500</v>
      </c>
      <c r="L32" s="11"/>
      <c r="M32" s="10">
        <f t="shared" si="0"/>
        <v>126868.8</v>
      </c>
    </row>
    <row r="33" spans="1:13" ht="18">
      <c r="A33" s="9">
        <v>27</v>
      </c>
      <c r="B33" s="12">
        <v>40711</v>
      </c>
      <c r="C33" s="9" t="s">
        <v>47</v>
      </c>
      <c r="D33" s="34"/>
      <c r="E33" s="34"/>
      <c r="F33" s="38"/>
      <c r="G33" s="34">
        <v>3155.66</v>
      </c>
      <c r="H33" s="34"/>
      <c r="I33" s="38"/>
      <c r="J33" s="39"/>
      <c r="K33" s="39"/>
      <c r="L33" s="11"/>
      <c r="M33" s="10">
        <f t="shared" si="0"/>
        <v>123713.14</v>
      </c>
    </row>
    <row r="34" spans="1:13" ht="18">
      <c r="A34" s="9">
        <v>28</v>
      </c>
      <c r="B34" s="12">
        <v>40711</v>
      </c>
      <c r="C34" s="9" t="s">
        <v>47</v>
      </c>
      <c r="D34" s="34"/>
      <c r="E34" s="34"/>
      <c r="F34" s="38"/>
      <c r="G34" s="34"/>
      <c r="H34" s="34"/>
      <c r="I34" s="38"/>
      <c r="J34" s="39">
        <v>1355.18</v>
      </c>
      <c r="K34" s="39"/>
      <c r="L34" s="11"/>
      <c r="M34" s="10">
        <f t="shared" si="0"/>
        <v>122357.96</v>
      </c>
    </row>
    <row r="35" spans="1:13" ht="18">
      <c r="A35" s="9">
        <v>29</v>
      </c>
      <c r="B35" s="12">
        <v>40713</v>
      </c>
      <c r="C35" s="9" t="s">
        <v>209</v>
      </c>
      <c r="D35" s="34"/>
      <c r="E35" s="34"/>
      <c r="F35" s="38"/>
      <c r="G35" s="34">
        <v>580.5</v>
      </c>
      <c r="H35" s="34"/>
      <c r="I35" s="38"/>
      <c r="J35" s="39"/>
      <c r="K35" s="39"/>
      <c r="L35" s="11"/>
      <c r="M35" s="10">
        <f t="shared" si="0"/>
        <v>121777.46</v>
      </c>
    </row>
    <row r="36" spans="1:13" ht="18">
      <c r="A36" s="9">
        <v>30</v>
      </c>
      <c r="B36" s="12">
        <v>40723</v>
      </c>
      <c r="C36" s="9" t="s">
        <v>210</v>
      </c>
      <c r="D36" s="34"/>
      <c r="E36" s="34">
        <v>1667</v>
      </c>
      <c r="F36" s="38"/>
      <c r="G36" s="34"/>
      <c r="H36" s="34"/>
      <c r="I36" s="38"/>
      <c r="J36" s="39"/>
      <c r="K36" s="39"/>
      <c r="L36" s="11"/>
      <c r="M36" s="10">
        <f t="shared" si="0"/>
        <v>123444.46</v>
      </c>
    </row>
    <row r="37" spans="1:13" ht="18">
      <c r="A37" s="9">
        <v>31</v>
      </c>
      <c r="B37" s="12">
        <v>40724</v>
      </c>
      <c r="C37" s="9" t="s">
        <v>134</v>
      </c>
      <c r="D37" s="34">
        <v>2</v>
      </c>
      <c r="E37" s="34"/>
      <c r="F37" s="38"/>
      <c r="G37" s="34"/>
      <c r="H37" s="34"/>
      <c r="I37" s="38"/>
      <c r="J37" s="39"/>
      <c r="K37" s="39"/>
      <c r="L37" s="11"/>
      <c r="M37" s="10">
        <f t="shared" si="0"/>
        <v>123442.46</v>
      </c>
    </row>
    <row r="38" spans="1:13" ht="18">
      <c r="A38" s="9">
        <v>32</v>
      </c>
      <c r="B38" s="12">
        <v>40742</v>
      </c>
      <c r="C38" s="9" t="s">
        <v>221</v>
      </c>
      <c r="D38" s="34"/>
      <c r="E38" s="34">
        <v>2500</v>
      </c>
      <c r="F38" s="38"/>
      <c r="G38" s="34"/>
      <c r="H38" s="34"/>
      <c r="I38" s="38"/>
      <c r="J38" s="39"/>
      <c r="K38" s="39"/>
      <c r="L38" s="11"/>
      <c r="M38" s="10">
        <f t="shared" si="0"/>
        <v>125942.46</v>
      </c>
    </row>
    <row r="39" spans="1:13" ht="18">
      <c r="A39" s="9">
        <v>33</v>
      </c>
      <c r="B39" s="12">
        <v>40756</v>
      </c>
      <c r="C39" s="9" t="s">
        <v>211</v>
      </c>
      <c r="D39" s="34"/>
      <c r="E39" s="34">
        <v>2500</v>
      </c>
      <c r="F39" s="38"/>
      <c r="G39" s="34"/>
      <c r="H39" s="34">
        <v>2500</v>
      </c>
      <c r="I39" s="38"/>
      <c r="J39" s="39"/>
      <c r="K39" s="39"/>
      <c r="L39" s="11"/>
      <c r="M39" s="10">
        <f aca="true" t="shared" si="2" ref="M39:M71">M38-D39+E39-G39+H39-J39+K39</f>
        <v>130942.46</v>
      </c>
    </row>
    <row r="40" spans="1:13" ht="18">
      <c r="A40" s="9">
        <v>34</v>
      </c>
      <c r="B40" s="12">
        <v>40767</v>
      </c>
      <c r="C40" s="9" t="s">
        <v>47</v>
      </c>
      <c r="D40" s="34"/>
      <c r="E40" s="34"/>
      <c r="F40" s="38"/>
      <c r="G40" s="34">
        <v>933.14</v>
      </c>
      <c r="H40" s="34"/>
      <c r="I40" s="38"/>
      <c r="J40" s="39"/>
      <c r="K40" s="39"/>
      <c r="L40" s="11"/>
      <c r="M40" s="10">
        <f t="shared" si="2"/>
        <v>130009.32</v>
      </c>
    </row>
    <row r="41" spans="1:13" ht="18">
      <c r="A41" s="9">
        <v>35</v>
      </c>
      <c r="B41" s="12">
        <v>40767</v>
      </c>
      <c r="C41" s="9" t="s">
        <v>47</v>
      </c>
      <c r="D41" s="34"/>
      <c r="E41" s="34"/>
      <c r="F41" s="38"/>
      <c r="G41" s="34"/>
      <c r="H41" s="34"/>
      <c r="I41" s="38"/>
      <c r="J41" s="39">
        <v>965.96</v>
      </c>
      <c r="K41" s="39"/>
      <c r="L41" s="11"/>
      <c r="M41" s="10">
        <f t="shared" si="2"/>
        <v>129043.36</v>
      </c>
    </row>
    <row r="42" spans="1:13" ht="18">
      <c r="A42" s="9">
        <v>36</v>
      </c>
      <c r="B42" s="12">
        <v>40774</v>
      </c>
      <c r="C42" s="9" t="s">
        <v>212</v>
      </c>
      <c r="D42" s="34"/>
      <c r="E42" s="34">
        <v>2500</v>
      </c>
      <c r="F42" s="38"/>
      <c r="G42" s="34"/>
      <c r="H42" s="34"/>
      <c r="I42" s="38"/>
      <c r="J42" s="39"/>
      <c r="K42" s="39"/>
      <c r="L42" s="11"/>
      <c r="M42" s="10">
        <f t="shared" si="2"/>
        <v>131543.36</v>
      </c>
    </row>
    <row r="43" spans="1:13" ht="18">
      <c r="A43" s="9">
        <v>37</v>
      </c>
      <c r="B43" s="12">
        <v>40781</v>
      </c>
      <c r="C43" s="9" t="s">
        <v>213</v>
      </c>
      <c r="D43" s="34"/>
      <c r="E43" s="34">
        <v>2500</v>
      </c>
      <c r="F43" s="38"/>
      <c r="G43" s="34"/>
      <c r="H43" s="34">
        <v>2500</v>
      </c>
      <c r="I43" s="38"/>
      <c r="J43" s="39"/>
      <c r="K43" s="39"/>
      <c r="L43" s="11"/>
      <c r="M43" s="10">
        <f t="shared" si="2"/>
        <v>136543.36</v>
      </c>
    </row>
    <row r="44" spans="1:13" ht="18">
      <c r="A44" s="9">
        <v>38</v>
      </c>
      <c r="B44" s="12">
        <v>40786</v>
      </c>
      <c r="C44" s="9" t="s">
        <v>214</v>
      </c>
      <c r="D44" s="34"/>
      <c r="E44" s="34"/>
      <c r="F44" s="38"/>
      <c r="G44" s="34">
        <v>259</v>
      </c>
      <c r="H44" s="34"/>
      <c r="I44" s="38"/>
      <c r="J44" s="39"/>
      <c r="K44" s="39"/>
      <c r="L44" s="11"/>
      <c r="M44" s="10">
        <f t="shared" si="2"/>
        <v>136284.36</v>
      </c>
    </row>
    <row r="45" spans="1:13" ht="18">
      <c r="A45" s="9">
        <v>39</v>
      </c>
      <c r="B45" s="12">
        <v>40786</v>
      </c>
      <c r="C45" s="9" t="s">
        <v>215</v>
      </c>
      <c r="D45" s="34"/>
      <c r="E45" s="34"/>
      <c r="F45" s="38"/>
      <c r="G45" s="34">
        <v>8400</v>
      </c>
      <c r="H45" s="34"/>
      <c r="I45" s="38"/>
      <c r="J45" s="39"/>
      <c r="K45" s="39"/>
      <c r="L45" s="11"/>
      <c r="M45" s="10">
        <f t="shared" si="2"/>
        <v>127884.35999999999</v>
      </c>
    </row>
    <row r="46" spans="1:13" ht="18">
      <c r="A46" s="9">
        <v>40</v>
      </c>
      <c r="B46" s="12">
        <v>40786</v>
      </c>
      <c r="C46" s="9" t="s">
        <v>216</v>
      </c>
      <c r="D46" s="34"/>
      <c r="E46" s="34">
        <v>2500</v>
      </c>
      <c r="F46" s="38"/>
      <c r="G46" s="34"/>
      <c r="H46" s="34">
        <v>2500</v>
      </c>
      <c r="I46" s="38"/>
      <c r="J46" s="39"/>
      <c r="K46" s="39"/>
      <c r="L46" s="11"/>
      <c r="M46" s="10">
        <f t="shared" si="2"/>
        <v>132884.36</v>
      </c>
    </row>
    <row r="47" spans="1:13" ht="18">
      <c r="A47" s="9">
        <v>41</v>
      </c>
      <c r="B47" s="12">
        <v>40786</v>
      </c>
      <c r="C47" s="9" t="s">
        <v>217</v>
      </c>
      <c r="D47" s="40"/>
      <c r="E47" s="34">
        <v>2500</v>
      </c>
      <c r="F47" s="38"/>
      <c r="G47" s="34"/>
      <c r="H47" s="34">
        <v>2500</v>
      </c>
      <c r="I47" s="38"/>
      <c r="J47" s="39"/>
      <c r="K47" s="39"/>
      <c r="L47" s="11"/>
      <c r="M47" s="10">
        <f t="shared" si="2"/>
        <v>137884.36</v>
      </c>
    </row>
    <row r="48" spans="1:13" ht="18">
      <c r="A48" s="9">
        <v>42</v>
      </c>
      <c r="B48" s="12">
        <v>40786</v>
      </c>
      <c r="C48" s="9" t="s">
        <v>218</v>
      </c>
      <c r="D48" s="34"/>
      <c r="E48" s="34">
        <v>2500</v>
      </c>
      <c r="F48" s="38"/>
      <c r="G48" s="34"/>
      <c r="H48" s="34"/>
      <c r="I48" s="38"/>
      <c r="J48" s="39"/>
      <c r="K48" s="39">
        <v>2500</v>
      </c>
      <c r="L48" s="11"/>
      <c r="M48" s="10">
        <f t="shared" si="2"/>
        <v>142884.36</v>
      </c>
    </row>
    <row r="49" spans="1:13" ht="18">
      <c r="A49" s="9">
        <v>43</v>
      </c>
      <c r="B49" s="12">
        <v>40787</v>
      </c>
      <c r="C49" s="9" t="s">
        <v>219</v>
      </c>
      <c r="D49" s="34"/>
      <c r="E49" s="34">
        <v>2500</v>
      </c>
      <c r="F49" s="38"/>
      <c r="G49" s="34"/>
      <c r="H49" s="34">
        <v>2500</v>
      </c>
      <c r="I49" s="38"/>
      <c r="J49" s="39"/>
      <c r="K49" s="39"/>
      <c r="L49" s="11"/>
      <c r="M49" s="10">
        <f t="shared" si="2"/>
        <v>147884.36</v>
      </c>
    </row>
    <row r="50" spans="1:13" ht="18">
      <c r="A50" s="9">
        <v>44</v>
      </c>
      <c r="B50" s="12">
        <v>40787</v>
      </c>
      <c r="C50" s="9" t="s">
        <v>220</v>
      </c>
      <c r="D50" s="34"/>
      <c r="E50" s="34">
        <v>1667</v>
      </c>
      <c r="F50" s="38"/>
      <c r="G50" s="34"/>
      <c r="H50" s="34"/>
      <c r="I50" s="38"/>
      <c r="J50" s="39"/>
      <c r="K50" s="39"/>
      <c r="L50" s="11"/>
      <c r="M50" s="10">
        <f t="shared" si="2"/>
        <v>149551.36</v>
      </c>
    </row>
    <row r="51" spans="1:13" ht="18">
      <c r="A51" s="9">
        <v>45</v>
      </c>
      <c r="B51" s="12">
        <v>40795</v>
      </c>
      <c r="C51" s="9" t="s">
        <v>223</v>
      </c>
      <c r="D51" s="34"/>
      <c r="E51" s="34">
        <v>2500</v>
      </c>
      <c r="F51" s="38"/>
      <c r="G51" s="34"/>
      <c r="H51" s="34">
        <v>2500</v>
      </c>
      <c r="I51" s="38"/>
      <c r="J51" s="39"/>
      <c r="K51" s="39"/>
      <c r="L51" s="11"/>
      <c r="M51" s="10">
        <f t="shared" si="2"/>
        <v>154551.36</v>
      </c>
    </row>
    <row r="52" spans="1:13" ht="18">
      <c r="A52" s="9">
        <v>46</v>
      </c>
      <c r="B52" s="12">
        <v>40799</v>
      </c>
      <c r="C52" s="9" t="s">
        <v>225</v>
      </c>
      <c r="D52" s="34"/>
      <c r="E52" s="34">
        <v>4167</v>
      </c>
      <c r="F52" s="38"/>
      <c r="G52" s="34"/>
      <c r="H52" s="34">
        <v>2500</v>
      </c>
      <c r="I52" s="38"/>
      <c r="J52" s="39"/>
      <c r="K52" s="39"/>
      <c r="L52" s="11"/>
      <c r="M52" s="10">
        <f t="shared" si="2"/>
        <v>161218.36</v>
      </c>
    </row>
    <row r="53" spans="1:13" ht="18">
      <c r="A53" s="9">
        <v>47</v>
      </c>
      <c r="B53" s="12">
        <v>40801</v>
      </c>
      <c r="C53" s="9" t="s">
        <v>224</v>
      </c>
      <c r="D53" s="34"/>
      <c r="E53" s="34">
        <v>2500</v>
      </c>
      <c r="F53" s="38"/>
      <c r="G53" s="34"/>
      <c r="H53" s="34">
        <v>2500</v>
      </c>
      <c r="I53" s="38"/>
      <c r="J53" s="39"/>
      <c r="K53" s="39"/>
      <c r="L53" s="11"/>
      <c r="M53" s="10">
        <f t="shared" si="2"/>
        <v>166218.36</v>
      </c>
    </row>
    <row r="54" spans="1:13" ht="18">
      <c r="A54" s="9">
        <v>47</v>
      </c>
      <c r="B54" s="12">
        <v>40802</v>
      </c>
      <c r="C54" s="9" t="s">
        <v>226</v>
      </c>
      <c r="D54" s="34"/>
      <c r="E54" s="34">
        <v>2500</v>
      </c>
      <c r="F54" s="38"/>
      <c r="G54" s="34"/>
      <c r="H54" s="34"/>
      <c r="I54" s="38"/>
      <c r="J54" s="39"/>
      <c r="K54" s="39">
        <v>2500</v>
      </c>
      <c r="L54" s="11"/>
      <c r="M54" s="10">
        <f t="shared" si="2"/>
        <v>171218.36</v>
      </c>
    </row>
    <row r="55" spans="1:13" ht="18">
      <c r="A55" s="9">
        <v>48</v>
      </c>
      <c r="B55" s="12">
        <v>40806</v>
      </c>
      <c r="C55" s="9" t="s">
        <v>227</v>
      </c>
      <c r="D55" s="34">
        <v>2500</v>
      </c>
      <c r="E55" s="34"/>
      <c r="F55" s="38"/>
      <c r="G55" s="34">
        <v>2500</v>
      </c>
      <c r="H55" s="34"/>
      <c r="I55" s="38"/>
      <c r="J55" s="39"/>
      <c r="K55" s="39"/>
      <c r="L55" s="11"/>
      <c r="M55" s="10">
        <f t="shared" si="2"/>
        <v>166218.36</v>
      </c>
    </row>
    <row r="56" spans="1:13" ht="18">
      <c r="A56" s="9">
        <v>49</v>
      </c>
      <c r="B56" s="12">
        <v>40812</v>
      </c>
      <c r="C56" s="9" t="s">
        <v>228</v>
      </c>
      <c r="D56" s="34"/>
      <c r="E56" s="34">
        <v>2500</v>
      </c>
      <c r="F56" s="38"/>
      <c r="G56" s="34"/>
      <c r="H56" s="34">
        <v>2500</v>
      </c>
      <c r="I56" s="38"/>
      <c r="J56" s="39"/>
      <c r="K56" s="39"/>
      <c r="L56" s="11"/>
      <c r="M56" s="10">
        <f t="shared" si="2"/>
        <v>171218.36</v>
      </c>
    </row>
    <row r="57" spans="1:13" ht="18">
      <c r="A57" s="9">
        <v>50</v>
      </c>
      <c r="B57" s="12">
        <v>40814</v>
      </c>
      <c r="C57" s="9" t="s">
        <v>229</v>
      </c>
      <c r="D57" s="34"/>
      <c r="E57" s="34"/>
      <c r="F57" s="38"/>
      <c r="G57" s="34">
        <v>1074</v>
      </c>
      <c r="H57" s="34"/>
      <c r="I57" s="38"/>
      <c r="J57" s="39"/>
      <c r="K57" s="39"/>
      <c r="L57" s="11"/>
      <c r="M57" s="10">
        <f t="shared" si="2"/>
        <v>170144.36</v>
      </c>
    </row>
    <row r="58" spans="1:13" ht="18">
      <c r="A58" s="9">
        <v>51</v>
      </c>
      <c r="B58" s="12">
        <v>41206</v>
      </c>
      <c r="C58" s="9" t="s">
        <v>47</v>
      </c>
      <c r="D58" s="34"/>
      <c r="E58" s="34"/>
      <c r="F58" s="38"/>
      <c r="G58" s="34">
        <v>754.67</v>
      </c>
      <c r="H58" s="34"/>
      <c r="I58" s="38"/>
      <c r="J58" s="39"/>
      <c r="K58" s="39"/>
      <c r="L58" s="11"/>
      <c r="M58" s="10">
        <f t="shared" si="2"/>
        <v>169389.68999999997</v>
      </c>
    </row>
    <row r="59" spans="1:13" ht="18">
      <c r="A59" s="9">
        <v>52</v>
      </c>
      <c r="B59" s="12">
        <v>41206</v>
      </c>
      <c r="C59" s="9" t="s">
        <v>47</v>
      </c>
      <c r="D59" s="34"/>
      <c r="E59" s="34"/>
      <c r="F59" s="38"/>
      <c r="G59" s="34"/>
      <c r="H59" s="34"/>
      <c r="I59" s="38"/>
      <c r="J59" s="39">
        <v>1037.42</v>
      </c>
      <c r="K59" s="39"/>
      <c r="L59" s="11"/>
      <c r="M59" s="10">
        <f t="shared" si="2"/>
        <v>168352.26999999996</v>
      </c>
    </row>
    <row r="60" spans="1:13" ht="18">
      <c r="A60" s="9">
        <v>53</v>
      </c>
      <c r="B60" s="12">
        <v>41209</v>
      </c>
      <c r="C60" s="9" t="s">
        <v>231</v>
      </c>
      <c r="D60" s="34"/>
      <c r="E60" s="34"/>
      <c r="F60" s="38"/>
      <c r="G60" s="34">
        <v>754.67</v>
      </c>
      <c r="H60" s="34"/>
      <c r="I60" s="38"/>
      <c r="J60" s="39"/>
      <c r="K60" s="39"/>
      <c r="L60" s="11"/>
      <c r="M60" s="10">
        <f t="shared" si="2"/>
        <v>167597.59999999995</v>
      </c>
    </row>
    <row r="61" spans="1:13" ht="18">
      <c r="A61" s="9">
        <v>54</v>
      </c>
      <c r="B61" s="12">
        <v>41209</v>
      </c>
      <c r="C61" s="9" t="s">
        <v>231</v>
      </c>
      <c r="D61" s="34"/>
      <c r="E61" s="34"/>
      <c r="F61" s="38"/>
      <c r="G61" s="34"/>
      <c r="H61" s="34"/>
      <c r="I61" s="38"/>
      <c r="J61" s="39">
        <v>1037.42</v>
      </c>
      <c r="K61" s="39"/>
      <c r="L61" s="11"/>
      <c r="M61" s="10">
        <f t="shared" si="2"/>
        <v>166560.17999999993</v>
      </c>
    </row>
    <row r="62" spans="1:13" ht="18">
      <c r="A62" s="9">
        <v>55</v>
      </c>
      <c r="B62" s="12">
        <v>41210</v>
      </c>
      <c r="C62" s="9" t="s">
        <v>230</v>
      </c>
      <c r="D62" s="34"/>
      <c r="E62" s="34">
        <v>2500</v>
      </c>
      <c r="F62" s="38"/>
      <c r="G62" s="34"/>
      <c r="H62" s="34">
        <v>2500</v>
      </c>
      <c r="I62" s="38"/>
      <c r="J62" s="39"/>
      <c r="K62" s="39"/>
      <c r="L62" s="11"/>
      <c r="M62" s="10">
        <f t="shared" si="2"/>
        <v>171560.17999999993</v>
      </c>
    </row>
    <row r="63" spans="1:13" ht="18">
      <c r="A63" s="9">
        <v>56</v>
      </c>
      <c r="B63" s="12">
        <v>41214</v>
      </c>
      <c r="C63" s="9" t="s">
        <v>232</v>
      </c>
      <c r="D63" s="34"/>
      <c r="E63" s="34"/>
      <c r="F63" s="38"/>
      <c r="G63" s="34"/>
      <c r="H63" s="34"/>
      <c r="I63" s="38"/>
      <c r="J63" s="39">
        <v>4014</v>
      </c>
      <c r="K63" s="39"/>
      <c r="L63" s="11"/>
      <c r="M63" s="10">
        <f t="shared" si="2"/>
        <v>167546.17999999993</v>
      </c>
    </row>
    <row r="64" spans="1:13" ht="18">
      <c r="A64" s="9">
        <v>57</v>
      </c>
      <c r="B64" s="12">
        <v>41220</v>
      </c>
      <c r="C64" s="9" t="s">
        <v>233</v>
      </c>
      <c r="D64" s="34"/>
      <c r="E64" s="34"/>
      <c r="F64" s="38"/>
      <c r="G64" s="34"/>
      <c r="H64" s="34">
        <v>754.67</v>
      </c>
      <c r="I64" s="38"/>
      <c r="J64" s="39"/>
      <c r="K64" s="39"/>
      <c r="L64" s="11"/>
      <c r="M64" s="10">
        <f t="shared" si="2"/>
        <v>168300.84999999995</v>
      </c>
    </row>
    <row r="65" spans="1:13" ht="18">
      <c r="A65" s="9">
        <v>58</v>
      </c>
      <c r="B65" s="12">
        <v>41220</v>
      </c>
      <c r="C65" s="9" t="s">
        <v>233</v>
      </c>
      <c r="D65" s="34"/>
      <c r="E65" s="34"/>
      <c r="F65" s="38"/>
      <c r="G65" s="34"/>
      <c r="H65" s="34"/>
      <c r="I65" s="38"/>
      <c r="J65" s="39"/>
      <c r="K65" s="39">
        <v>1037.42</v>
      </c>
      <c r="L65" s="11"/>
      <c r="M65" s="10">
        <f t="shared" si="2"/>
        <v>169338.26999999996</v>
      </c>
    </row>
    <row r="66" spans="1:13" ht="18">
      <c r="A66" s="9">
        <v>59</v>
      </c>
      <c r="B66" s="12">
        <v>41224</v>
      </c>
      <c r="C66" s="9" t="s">
        <v>234</v>
      </c>
      <c r="D66" s="34"/>
      <c r="E66" s="34">
        <v>2500</v>
      </c>
      <c r="F66" s="38"/>
      <c r="G66" s="34"/>
      <c r="H66" s="34">
        <v>2500</v>
      </c>
      <c r="I66" s="38"/>
      <c r="J66" s="39"/>
      <c r="K66" s="39"/>
      <c r="L66" s="11"/>
      <c r="M66" s="10">
        <f t="shared" si="2"/>
        <v>174338.26999999996</v>
      </c>
    </row>
    <row r="67" spans="1:13" ht="18">
      <c r="A67" s="9">
        <v>60</v>
      </c>
      <c r="B67" s="12">
        <v>41227</v>
      </c>
      <c r="C67" s="9" t="s">
        <v>235</v>
      </c>
      <c r="D67" s="34"/>
      <c r="E67" s="34"/>
      <c r="F67" s="38"/>
      <c r="G67" s="34"/>
      <c r="H67" s="34"/>
      <c r="I67" s="38"/>
      <c r="J67" s="39"/>
      <c r="K67" s="39">
        <v>1275</v>
      </c>
      <c r="L67" s="11"/>
      <c r="M67" s="10">
        <f t="shared" si="2"/>
        <v>175613.26999999996</v>
      </c>
    </row>
    <row r="68" spans="1:13" ht="18">
      <c r="A68" s="9">
        <v>61</v>
      </c>
      <c r="B68" s="12">
        <v>41255</v>
      </c>
      <c r="C68" s="9" t="s">
        <v>47</v>
      </c>
      <c r="D68" s="34"/>
      <c r="E68" s="34"/>
      <c r="F68" s="38"/>
      <c r="G68" s="34">
        <v>825.44</v>
      </c>
      <c r="H68" s="34"/>
      <c r="I68" s="38"/>
      <c r="J68" s="39"/>
      <c r="K68" s="39"/>
      <c r="L68" s="11"/>
      <c r="M68" s="10">
        <f t="shared" si="2"/>
        <v>174787.82999999996</v>
      </c>
    </row>
    <row r="69" spans="1:13" ht="18">
      <c r="A69" s="9">
        <v>62</v>
      </c>
      <c r="B69" s="12">
        <v>41255</v>
      </c>
      <c r="C69" s="9" t="s">
        <v>47</v>
      </c>
      <c r="D69" s="34"/>
      <c r="E69" s="34"/>
      <c r="F69" s="38"/>
      <c r="G69" s="34"/>
      <c r="H69" s="34"/>
      <c r="I69" s="38"/>
      <c r="J69" s="39">
        <v>699.25</v>
      </c>
      <c r="K69" s="39"/>
      <c r="L69" s="11"/>
      <c r="M69" s="10">
        <f t="shared" si="2"/>
        <v>174088.57999999996</v>
      </c>
    </row>
    <row r="70" spans="1:13" ht="18">
      <c r="A70" s="9">
        <v>63</v>
      </c>
      <c r="B70" s="12">
        <v>41273</v>
      </c>
      <c r="C70" s="9" t="s">
        <v>134</v>
      </c>
      <c r="D70" s="34">
        <v>4</v>
      </c>
      <c r="E70" s="34"/>
      <c r="F70" s="38"/>
      <c r="G70" s="34"/>
      <c r="H70" s="34"/>
      <c r="I70" s="38"/>
      <c r="J70" s="39"/>
      <c r="K70" s="39"/>
      <c r="L70" s="11"/>
      <c r="M70" s="10">
        <f t="shared" si="2"/>
        <v>174084.57999999996</v>
      </c>
    </row>
    <row r="71" spans="1:13" ht="18">
      <c r="A71" s="9">
        <v>64</v>
      </c>
      <c r="B71" s="12">
        <v>41273</v>
      </c>
      <c r="C71" s="9" t="s">
        <v>236</v>
      </c>
      <c r="D71" s="34"/>
      <c r="E71" s="34">
        <v>209.16</v>
      </c>
      <c r="F71" s="38"/>
      <c r="G71" s="34"/>
      <c r="H71" s="34"/>
      <c r="I71" s="38"/>
      <c r="J71" s="39"/>
      <c r="K71" s="39"/>
      <c r="L71" s="11"/>
      <c r="M71" s="10">
        <f t="shared" si="2"/>
        <v>174293.73999999996</v>
      </c>
    </row>
    <row r="72" spans="1:13" ht="18">
      <c r="A72" s="9"/>
      <c r="B72" s="12"/>
      <c r="C72" s="9"/>
      <c r="D72" s="34"/>
      <c r="E72" s="34"/>
      <c r="F72" s="38"/>
      <c r="G72" s="34"/>
      <c r="H72" s="34"/>
      <c r="I72" s="38"/>
      <c r="J72" s="39"/>
      <c r="K72" s="39"/>
      <c r="L72" s="11"/>
      <c r="M72" s="10"/>
    </row>
    <row r="73" spans="1:13" ht="18">
      <c r="A73" s="9"/>
      <c r="B73" s="9"/>
      <c r="C73" s="9" t="s">
        <v>44</v>
      </c>
      <c r="D73" s="34">
        <f>SUM(D7:D72)</f>
        <v>50023.89</v>
      </c>
      <c r="E73" s="34">
        <f>SUM(E6:E72)</f>
        <v>185139.17</v>
      </c>
      <c r="F73" s="38"/>
      <c r="G73" s="34">
        <f>SUM(G7:G72)</f>
        <v>27637.819999999996</v>
      </c>
      <c r="H73" s="34">
        <f>SUM(H6:H72)</f>
        <v>56734.05999999999</v>
      </c>
      <c r="I73" s="38"/>
      <c r="J73" s="36">
        <f>SUM(J6:J72)</f>
        <v>12476.96</v>
      </c>
      <c r="K73" s="36">
        <f>SUM(K6:K72)</f>
        <v>22559.18</v>
      </c>
      <c r="L73" s="11"/>
      <c r="M73" s="10"/>
    </row>
    <row r="74" spans="1:13" ht="18">
      <c r="A74" s="9"/>
      <c r="B74" s="9"/>
      <c r="C74" s="9"/>
      <c r="D74" s="10"/>
      <c r="F74" s="9"/>
      <c r="G74" s="10"/>
      <c r="H74" s="10"/>
      <c r="I74" s="9"/>
      <c r="K74" s="11"/>
      <c r="L74" s="11"/>
      <c r="M74" s="10"/>
    </row>
    <row r="75" spans="1:13" ht="18">
      <c r="A75" s="9"/>
      <c r="B75" s="9"/>
      <c r="C75" s="7" t="s">
        <v>48</v>
      </c>
      <c r="D75" s="10"/>
      <c r="E75" s="35">
        <f>E73-D73</f>
        <v>135115.28000000003</v>
      </c>
      <c r="F75" s="9"/>
      <c r="G75" s="10"/>
      <c r="H75" s="35">
        <f>H73-G73</f>
        <v>29096.239999999994</v>
      </c>
      <c r="I75" s="9"/>
      <c r="K75" s="37">
        <f>K73-J73</f>
        <v>10082.220000000001</v>
      </c>
      <c r="L75" s="11"/>
      <c r="M75" s="10">
        <f>SUM(E75:K75)</f>
        <v>174293.74000000002</v>
      </c>
    </row>
    <row r="76" spans="1:13" ht="18">
      <c r="A76" s="9"/>
      <c r="B76" s="9"/>
      <c r="C76" s="9"/>
      <c r="D76" s="10"/>
      <c r="F76" s="9"/>
      <c r="G76" s="10"/>
      <c r="H76" s="10"/>
      <c r="I76" s="9"/>
      <c r="K76" s="11"/>
      <c r="L76" s="11"/>
      <c r="M76" s="10"/>
    </row>
    <row r="77" spans="1:13" ht="18">
      <c r="A77" s="9"/>
      <c r="B77" s="9"/>
      <c r="C77" s="9"/>
      <c r="D77" s="10"/>
      <c r="E77" s="10"/>
      <c r="F77" s="9"/>
      <c r="G77" s="10"/>
      <c r="H77" s="10"/>
      <c r="I77" s="9"/>
      <c r="K77" s="11"/>
      <c r="L77" s="11"/>
      <c r="M77" s="10"/>
    </row>
    <row r="78" spans="1:13" ht="18">
      <c r="A78" s="9"/>
      <c r="B78" s="9"/>
      <c r="C78" s="9"/>
      <c r="D78" s="10"/>
      <c r="E78" s="10"/>
      <c r="F78" s="9"/>
      <c r="G78" s="10"/>
      <c r="H78" s="10"/>
      <c r="I78" s="9"/>
      <c r="K78" s="11"/>
      <c r="L78" s="11"/>
      <c r="M78" s="10"/>
    </row>
    <row r="79" spans="1:13" ht="18">
      <c r="A79" s="9"/>
      <c r="B79" s="12"/>
      <c r="C79" s="9"/>
      <c r="D79" s="10"/>
      <c r="E79" s="10"/>
      <c r="F79" s="9"/>
      <c r="G79" s="10"/>
      <c r="H79" s="10"/>
      <c r="I79" s="9"/>
      <c r="K79" s="11"/>
      <c r="L79" s="11"/>
      <c r="M79" s="10"/>
    </row>
    <row r="80" spans="1:13" ht="18">
      <c r="A80" s="9"/>
      <c r="B80" s="9"/>
      <c r="C80" s="9"/>
      <c r="D80" s="10"/>
      <c r="E80" s="10"/>
      <c r="F80" s="9"/>
      <c r="G80" s="10"/>
      <c r="H80" s="10"/>
      <c r="I80" s="9"/>
      <c r="K80" s="11"/>
      <c r="L80" s="11"/>
      <c r="M80" s="10"/>
    </row>
    <row r="81" spans="1:13" ht="18">
      <c r="A81" s="9"/>
      <c r="B81" s="9"/>
      <c r="C81" s="9"/>
      <c r="D81" s="10"/>
      <c r="E81" s="10"/>
      <c r="F81" s="9"/>
      <c r="G81" s="10"/>
      <c r="H81" s="10"/>
      <c r="I81" s="9"/>
      <c r="K81" s="11"/>
      <c r="L81" s="11"/>
      <c r="M81" s="10"/>
    </row>
    <row r="82" spans="1:13" ht="18">
      <c r="A82" s="9"/>
      <c r="B82" s="9"/>
      <c r="C82" s="9"/>
      <c r="D82" s="10"/>
      <c r="E82" s="10"/>
      <c r="F82" s="9"/>
      <c r="G82" s="10"/>
      <c r="H82" s="10"/>
      <c r="I82" s="9"/>
      <c r="K82" s="11"/>
      <c r="L82" s="11"/>
      <c r="M82" s="10"/>
    </row>
    <row r="83" spans="1:13" ht="18">
      <c r="A83" s="9"/>
      <c r="B83" s="9"/>
      <c r="C83" s="9"/>
      <c r="D83" s="10"/>
      <c r="E83" s="10"/>
      <c r="F83" s="9"/>
      <c r="G83" s="10"/>
      <c r="H83" s="10"/>
      <c r="I83" s="9"/>
      <c r="K83" s="11"/>
      <c r="L83" s="11"/>
      <c r="M83" s="10"/>
    </row>
    <row r="84" spans="1:13" ht="18">
      <c r="A84" s="11"/>
      <c r="B84" s="11"/>
      <c r="C84" s="11"/>
      <c r="D84" s="13"/>
      <c r="E84" s="10"/>
      <c r="F84" s="11"/>
      <c r="G84" s="13"/>
      <c r="H84" s="13"/>
      <c r="I84" s="11"/>
      <c r="K84" s="11"/>
      <c r="L84" s="11"/>
      <c r="M84" s="13"/>
    </row>
    <row r="85" ht="18">
      <c r="E85" s="13"/>
    </row>
  </sheetData>
  <sheetProtection/>
  <mergeCells count="3">
    <mergeCell ref="J3:K3"/>
    <mergeCell ref="C1:K1"/>
    <mergeCell ref="G3:H3"/>
  </mergeCells>
  <printOptions gridLines="1"/>
  <pageMargins left="0.3937007874015748" right="0.3937007874015748" top="0.4330708661417323" bottom="0.4330708661417323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</dc:creator>
  <cp:keywords/>
  <dc:description/>
  <cp:lastModifiedBy>Simen Sogn-Larssen</cp:lastModifiedBy>
  <cp:lastPrinted>2014-04-08T10:24:57Z</cp:lastPrinted>
  <dcterms:created xsi:type="dcterms:W3CDTF">2008-02-05T19:13:33Z</dcterms:created>
  <dcterms:modified xsi:type="dcterms:W3CDTF">2014-04-12T19:23:45Z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1291449704</vt:i4>
  </property>
  <property fmtid="{D5CDD505-2E9C-101B-9397-08002B2CF9AE}" pid="3" name="_NewReviewCycle">
    <vt:lpwstr/>
  </property>
  <property fmtid="{D5CDD505-2E9C-101B-9397-08002B2CF9AE}" pid="4" name="_EmailSubject">
    <vt:lpwstr>Innkalling årsmøte 19 april 2014, Sollia Hytteforening, kl 0900, Gildehallen</vt:lpwstr>
  </property>
  <property fmtid="{D5CDD505-2E9C-101B-9397-08002B2CF9AE}" pid="5" name="_AuthorEmail">
    <vt:lpwstr>sisog@statoil.com</vt:lpwstr>
  </property>
  <property fmtid="{D5CDD505-2E9C-101B-9397-08002B2CF9AE}" pid="6" name="_AuthorEmailDisplayName">
    <vt:lpwstr>Simen Sogn-Larssen</vt:lpwstr>
  </property>
  <property fmtid="{D5CDD505-2E9C-101B-9397-08002B2CF9AE}" pid="7" name="_PreviousAdHocReviewCycleID">
    <vt:i4>351569702</vt:i4>
  </property>
</Properties>
</file>